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9040" windowHeight="13545"/>
  </bookViews>
  <sheets>
    <sheet name="Витражи" sheetId="8" r:id="rId1"/>
  </sheets>
  <definedNames>
    <definedName name="_xlnm._FilterDatabase" localSheetId="0" hidden="1">Витражи!$C$4:$C$151</definedName>
    <definedName name="_xlnm.Print_Area" localSheetId="0">Витражи!$A$1:$W$189</definedName>
  </definedNames>
  <calcPr calcId="125725"/>
  <fileRecoveryPr repairLoad="1"/>
</workbook>
</file>

<file path=xl/calcChain.xml><?xml version="1.0" encoding="utf-8"?>
<calcChain xmlns="http://schemas.openxmlformats.org/spreadsheetml/2006/main">
  <c r="S124" i="8"/>
  <c r="S106"/>
  <c r="S107"/>
  <c r="S108"/>
  <c r="S109"/>
  <c r="S110"/>
  <c r="S111"/>
  <c r="S112"/>
  <c r="S113"/>
  <c r="S114"/>
  <c r="S115"/>
  <c r="S116"/>
  <c r="S117"/>
  <c r="S118"/>
  <c r="S119"/>
  <c r="S120"/>
  <c r="S121"/>
  <c r="S122"/>
  <c r="S105"/>
  <c r="S104"/>
  <c r="S102"/>
  <c r="S101"/>
  <c r="S99"/>
  <c r="S98"/>
  <c r="S89"/>
  <c r="S90"/>
  <c r="S91"/>
  <c r="S92"/>
  <c r="S93"/>
  <c r="S94"/>
  <c r="S95"/>
  <c r="S96"/>
  <c r="S88"/>
  <c r="S83"/>
  <c r="S50"/>
  <c r="S74"/>
  <c r="S75"/>
  <c r="S76"/>
  <c r="S77"/>
  <c r="S78"/>
  <c r="S79"/>
  <c r="S80"/>
  <c r="S81"/>
  <c r="S73"/>
  <c r="S68"/>
  <c r="S69"/>
  <c r="S70"/>
  <c r="S71"/>
  <c r="S66"/>
  <c r="S61"/>
  <c r="S62"/>
  <c r="S63"/>
  <c r="S64"/>
  <c r="S60"/>
  <c r="S17"/>
  <c r="S18"/>
  <c r="S19"/>
  <c r="S20"/>
  <c r="S21"/>
  <c r="S22"/>
  <c r="S24"/>
  <c r="S25"/>
  <c r="S27"/>
  <c r="S28"/>
  <c r="S29"/>
  <c r="S30"/>
  <c r="S31"/>
  <c r="S32"/>
  <c r="S33"/>
  <c r="S34"/>
  <c r="S35"/>
  <c r="S36"/>
  <c r="S37"/>
  <c r="S38"/>
  <c r="S39"/>
  <c r="S40"/>
  <c r="S41"/>
  <c r="S42"/>
  <c r="S44"/>
  <c r="S45"/>
  <c r="S46"/>
  <c r="S47"/>
  <c r="S48"/>
  <c r="S49"/>
  <c r="S51"/>
  <c r="S52"/>
  <c r="S53"/>
  <c r="S55"/>
  <c r="S16"/>
  <c r="G103" l="1"/>
  <c r="H103"/>
  <c r="I103"/>
  <c r="G100"/>
  <c r="H100"/>
  <c r="I100"/>
  <c r="G97"/>
  <c r="H97"/>
  <c r="I97"/>
  <c r="G87"/>
  <c r="H87"/>
  <c r="I87"/>
  <c r="G72"/>
  <c r="H72"/>
  <c r="I72"/>
  <c r="G67"/>
  <c r="H67"/>
  <c r="I67"/>
  <c r="G65"/>
  <c r="H65"/>
  <c r="I65"/>
  <c r="G59"/>
  <c r="H59"/>
  <c r="I59"/>
  <c r="G43"/>
  <c r="H43"/>
  <c r="I43"/>
  <c r="G26"/>
  <c r="H26"/>
  <c r="I26"/>
  <c r="G23"/>
  <c r="H23"/>
  <c r="I23"/>
  <c r="G15"/>
  <c r="H15"/>
  <c r="I15"/>
  <c r="F103"/>
  <c r="F100"/>
  <c r="F97"/>
  <c r="F87"/>
  <c r="F72"/>
  <c r="F67"/>
  <c r="F65"/>
  <c r="F59"/>
  <c r="F43"/>
  <c r="F26"/>
  <c r="F23"/>
  <c r="F15"/>
  <c r="L102"/>
  <c r="L122"/>
  <c r="M122" s="1"/>
  <c r="L121"/>
  <c r="O121" s="1"/>
  <c r="L120"/>
  <c r="L119"/>
  <c r="L118"/>
  <c r="M118" s="1"/>
  <c r="L117"/>
  <c r="O117" s="1"/>
  <c r="L116"/>
  <c r="M116" s="1"/>
  <c r="L115"/>
  <c r="O115" s="1"/>
  <c r="L114"/>
  <c r="M114" s="1"/>
  <c r="L113"/>
  <c r="O113" s="1"/>
  <c r="L112"/>
  <c r="L111"/>
  <c r="L110"/>
  <c r="M110" s="1"/>
  <c r="L109"/>
  <c r="O109" s="1"/>
  <c r="L108"/>
  <c r="M108" s="1"/>
  <c r="L107"/>
  <c r="O107" s="1"/>
  <c r="L106"/>
  <c r="M106" s="1"/>
  <c r="L105"/>
  <c r="O105" s="1"/>
  <c r="L104"/>
  <c r="L101"/>
  <c r="M101" s="1"/>
  <c r="L99"/>
  <c r="O99" s="1"/>
  <c r="L98"/>
  <c r="O98" s="1"/>
  <c r="L89"/>
  <c r="M89" s="1"/>
  <c r="L90"/>
  <c r="O90" s="1"/>
  <c r="L91"/>
  <c r="M91" s="1"/>
  <c r="L92"/>
  <c r="N92" s="1"/>
  <c r="L93"/>
  <c r="L94"/>
  <c r="O94" s="1"/>
  <c r="L95"/>
  <c r="M95" s="1"/>
  <c r="L96"/>
  <c r="N96" s="1"/>
  <c r="L88"/>
  <c r="O88" s="1"/>
  <c r="L74"/>
  <c r="O74" s="1"/>
  <c r="L75"/>
  <c r="O75" s="1"/>
  <c r="L76"/>
  <c r="O76" s="1"/>
  <c r="L77"/>
  <c r="M77" s="1"/>
  <c r="L78"/>
  <c r="L79"/>
  <c r="O79" s="1"/>
  <c r="L80"/>
  <c r="O80" s="1"/>
  <c r="L81"/>
  <c r="M81" s="1"/>
  <c r="L73"/>
  <c r="M73" s="1"/>
  <c r="L70"/>
  <c r="O70" s="1"/>
  <c r="L69"/>
  <c r="N69" s="1"/>
  <c r="L71"/>
  <c r="O71" s="1"/>
  <c r="L68"/>
  <c r="M68" s="1"/>
  <c r="L66"/>
  <c r="O66" s="1"/>
  <c r="O65" s="1"/>
  <c r="L64"/>
  <c r="O64" s="1"/>
  <c r="L63"/>
  <c r="O63" s="1"/>
  <c r="L62"/>
  <c r="M62" s="1"/>
  <c r="L61"/>
  <c r="O61" s="1"/>
  <c r="L60"/>
  <c r="O60" s="1"/>
  <c r="L46"/>
  <c r="L45"/>
  <c r="O45" s="1"/>
  <c r="L53"/>
  <c r="N53" s="1"/>
  <c r="L52"/>
  <c r="M52" s="1"/>
  <c r="L51"/>
  <c r="O51" s="1"/>
  <c r="L50"/>
  <c r="M50" s="1"/>
  <c r="L49"/>
  <c r="N49" s="1"/>
  <c r="L48"/>
  <c r="M48" s="1"/>
  <c r="L47"/>
  <c r="O47" s="1"/>
  <c r="L44"/>
  <c r="M44" s="1"/>
  <c r="L41"/>
  <c r="O41" s="1"/>
  <c r="L40"/>
  <c r="N40" s="1"/>
  <c r="L38"/>
  <c r="O38" s="1"/>
  <c r="L37"/>
  <c r="L36"/>
  <c r="N36" s="1"/>
  <c r="L35"/>
  <c r="M35" s="1"/>
  <c r="L33"/>
  <c r="M33" s="1"/>
  <c r="L32"/>
  <c r="O32" s="1"/>
  <c r="L30"/>
  <c r="O30" s="1"/>
  <c r="L29"/>
  <c r="O29" s="1"/>
  <c r="L42"/>
  <c r="O42" s="1"/>
  <c r="L39"/>
  <c r="M39" s="1"/>
  <c r="L34"/>
  <c r="O34" s="1"/>
  <c r="L31"/>
  <c r="M31" s="1"/>
  <c r="L28"/>
  <c r="O28" s="1"/>
  <c r="L27"/>
  <c r="M27" s="1"/>
  <c r="L25"/>
  <c r="O25" s="1"/>
  <c r="L24"/>
  <c r="O24" s="1"/>
  <c r="L17"/>
  <c r="L18"/>
  <c r="M18" s="1"/>
  <c r="L19"/>
  <c r="N19" s="1"/>
  <c r="L20"/>
  <c r="O20" s="1"/>
  <c r="L21"/>
  <c r="L22"/>
  <c r="M22" s="1"/>
  <c r="F56" l="1"/>
  <c r="N20"/>
  <c r="N118"/>
  <c r="O97"/>
  <c r="N30"/>
  <c r="G84"/>
  <c r="O40"/>
  <c r="M113"/>
  <c r="H84"/>
  <c r="H56"/>
  <c r="M71"/>
  <c r="G56"/>
  <c r="I84"/>
  <c r="G125"/>
  <c r="O49"/>
  <c r="M76"/>
  <c r="N106"/>
  <c r="N122"/>
  <c r="M47"/>
  <c r="O96"/>
  <c r="O35"/>
  <c r="O53"/>
  <c r="M79"/>
  <c r="M109"/>
  <c r="F84"/>
  <c r="I56"/>
  <c r="I125"/>
  <c r="H125"/>
  <c r="N27"/>
  <c r="N68"/>
  <c r="F125"/>
  <c r="M20"/>
  <c r="M24"/>
  <c r="O27"/>
  <c r="N31"/>
  <c r="M34"/>
  <c r="O36"/>
  <c r="M41"/>
  <c r="N47"/>
  <c r="M60"/>
  <c r="M64"/>
  <c r="O68"/>
  <c r="N71"/>
  <c r="N76"/>
  <c r="P76" s="1"/>
  <c r="M80"/>
  <c r="N91"/>
  <c r="N94"/>
  <c r="M98"/>
  <c r="O101"/>
  <c r="O106"/>
  <c r="N109"/>
  <c r="N113"/>
  <c r="P113" s="1"/>
  <c r="O118"/>
  <c r="O122"/>
  <c r="M94"/>
  <c r="F55"/>
  <c r="M19"/>
  <c r="M25"/>
  <c r="M29"/>
  <c r="O31"/>
  <c r="N34"/>
  <c r="M38"/>
  <c r="N44"/>
  <c r="N48"/>
  <c r="N52"/>
  <c r="M61"/>
  <c r="M66"/>
  <c r="M65" s="1"/>
  <c r="O69"/>
  <c r="N77"/>
  <c r="N80"/>
  <c r="O91"/>
  <c r="N95"/>
  <c r="M99"/>
  <c r="M105"/>
  <c r="N110"/>
  <c r="N114"/>
  <c r="M117"/>
  <c r="M121"/>
  <c r="N101"/>
  <c r="N25"/>
  <c r="M30"/>
  <c r="N35"/>
  <c r="N38"/>
  <c r="O44"/>
  <c r="O48"/>
  <c r="O52"/>
  <c r="N61"/>
  <c r="N66"/>
  <c r="N65" s="1"/>
  <c r="M70"/>
  <c r="M75"/>
  <c r="O77"/>
  <c r="P77" s="1"/>
  <c r="O92"/>
  <c r="O95"/>
  <c r="N99"/>
  <c r="N105"/>
  <c r="O110"/>
  <c r="O114"/>
  <c r="N117"/>
  <c r="P117" s="1"/>
  <c r="N121"/>
  <c r="P121" s="1"/>
  <c r="N78"/>
  <c r="M78"/>
  <c r="N74"/>
  <c r="M74"/>
  <c r="N107"/>
  <c r="M107"/>
  <c r="N111"/>
  <c r="M111"/>
  <c r="N115"/>
  <c r="M115"/>
  <c r="N119"/>
  <c r="M119"/>
  <c r="N102"/>
  <c r="M102"/>
  <c r="M100" s="1"/>
  <c r="O22"/>
  <c r="O18"/>
  <c r="N39"/>
  <c r="M42"/>
  <c r="M51"/>
  <c r="N62"/>
  <c r="N73"/>
  <c r="O78"/>
  <c r="N81"/>
  <c r="M90"/>
  <c r="O102"/>
  <c r="O111"/>
  <c r="O119"/>
  <c r="O23"/>
  <c r="N32"/>
  <c r="M32"/>
  <c r="O37"/>
  <c r="N37"/>
  <c r="O50"/>
  <c r="N50"/>
  <c r="N45"/>
  <c r="M45"/>
  <c r="N21"/>
  <c r="M21"/>
  <c r="O21"/>
  <c r="N17"/>
  <c r="M17"/>
  <c r="O17"/>
  <c r="N28"/>
  <c r="M28"/>
  <c r="O33"/>
  <c r="N33"/>
  <c r="O46"/>
  <c r="N46"/>
  <c r="N63"/>
  <c r="M63"/>
  <c r="N88"/>
  <c r="M88"/>
  <c r="O93"/>
  <c r="N93"/>
  <c r="O89"/>
  <c r="N89"/>
  <c r="O104"/>
  <c r="N104"/>
  <c r="O108"/>
  <c r="N108"/>
  <c r="O112"/>
  <c r="N112"/>
  <c r="O116"/>
  <c r="N116"/>
  <c r="O120"/>
  <c r="N120"/>
  <c r="N22"/>
  <c r="N18"/>
  <c r="M37"/>
  <c r="O39"/>
  <c r="N42"/>
  <c r="M46"/>
  <c r="N51"/>
  <c r="O62"/>
  <c r="O73"/>
  <c r="O81"/>
  <c r="N90"/>
  <c r="M93"/>
  <c r="M104"/>
  <c r="M112"/>
  <c r="M120"/>
  <c r="O19"/>
  <c r="N24"/>
  <c r="N29"/>
  <c r="M36"/>
  <c r="M40"/>
  <c r="N41"/>
  <c r="M49"/>
  <c r="M53"/>
  <c r="N60"/>
  <c r="N64"/>
  <c r="M69"/>
  <c r="N70"/>
  <c r="N75"/>
  <c r="N79"/>
  <c r="M92"/>
  <c r="M96"/>
  <c r="N98"/>
  <c r="F124"/>
  <c r="F83"/>
  <c r="P34" l="1"/>
  <c r="U34" s="1"/>
  <c r="P71"/>
  <c r="T71" s="1"/>
  <c r="U117"/>
  <c r="T117"/>
  <c r="U77"/>
  <c r="T77"/>
  <c r="T113"/>
  <c r="U113"/>
  <c r="U76"/>
  <c r="T76"/>
  <c r="U121"/>
  <c r="T121"/>
  <c r="P52"/>
  <c r="U124"/>
  <c r="T124"/>
  <c r="P61"/>
  <c r="P91"/>
  <c r="M97"/>
  <c r="P20"/>
  <c r="P109"/>
  <c r="U83"/>
  <c r="T83"/>
  <c r="T55"/>
  <c r="U55"/>
  <c r="P49"/>
  <c r="P48"/>
  <c r="P80"/>
  <c r="P47"/>
  <c r="P101"/>
  <c r="P44"/>
  <c r="N67"/>
  <c r="P99"/>
  <c r="P68"/>
  <c r="P96"/>
  <c r="P79"/>
  <c r="P30"/>
  <c r="N97"/>
  <c r="P75"/>
  <c r="P40"/>
  <c r="P22"/>
  <c r="P89"/>
  <c r="O67"/>
  <c r="P118"/>
  <c r="P27"/>
  <c r="P41"/>
  <c r="P18"/>
  <c r="O26"/>
  <c r="P81"/>
  <c r="P35"/>
  <c r="P25"/>
  <c r="P78"/>
  <c r="P122"/>
  <c r="P63"/>
  <c r="P39"/>
  <c r="N100"/>
  <c r="P110"/>
  <c r="P106"/>
  <c r="P51"/>
  <c r="P36"/>
  <c r="P92"/>
  <c r="P29"/>
  <c r="P37"/>
  <c r="O87"/>
  <c r="P19"/>
  <c r="P94"/>
  <c r="P31"/>
  <c r="P53"/>
  <c r="N26"/>
  <c r="P105"/>
  <c r="P64"/>
  <c r="N23"/>
  <c r="P32"/>
  <c r="P115"/>
  <c r="P107"/>
  <c r="P114"/>
  <c r="P95"/>
  <c r="P70"/>
  <c r="P69"/>
  <c r="P112"/>
  <c r="P90"/>
  <c r="P116"/>
  <c r="P108"/>
  <c r="P33"/>
  <c r="P21"/>
  <c r="N43"/>
  <c r="O100"/>
  <c r="M59"/>
  <c r="P38"/>
  <c r="M23"/>
  <c r="P98"/>
  <c r="P73"/>
  <c r="P66"/>
  <c r="N103"/>
  <c r="P104"/>
  <c r="M103"/>
  <c r="O103"/>
  <c r="P46"/>
  <c r="P17"/>
  <c r="N59"/>
  <c r="M87"/>
  <c r="P28"/>
  <c r="M26"/>
  <c r="M67"/>
  <c r="O43"/>
  <c r="P119"/>
  <c r="P111"/>
  <c r="P74"/>
  <c r="M72"/>
  <c r="P88"/>
  <c r="P60"/>
  <c r="M43"/>
  <c r="P102"/>
  <c r="P62"/>
  <c r="P93"/>
  <c r="O59"/>
  <c r="P120"/>
  <c r="O72"/>
  <c r="N87"/>
  <c r="P50"/>
  <c r="N72"/>
  <c r="P42"/>
  <c r="P24"/>
  <c r="P45"/>
  <c r="T34" l="1"/>
  <c r="V34" s="1"/>
  <c r="V71"/>
  <c r="U71"/>
  <c r="V77"/>
  <c r="V113"/>
  <c r="V121"/>
  <c r="U120"/>
  <c r="T120"/>
  <c r="U21"/>
  <c r="T21"/>
  <c r="U92"/>
  <c r="T92"/>
  <c r="P26"/>
  <c r="T27"/>
  <c r="U27"/>
  <c r="T47"/>
  <c r="U47"/>
  <c r="T109"/>
  <c r="U109"/>
  <c r="U70"/>
  <c r="T70"/>
  <c r="T29"/>
  <c r="U29"/>
  <c r="U52"/>
  <c r="T52"/>
  <c r="P103"/>
  <c r="T104"/>
  <c r="U104"/>
  <c r="T64"/>
  <c r="V64" s="1"/>
  <c r="U64"/>
  <c r="U39"/>
  <c r="T39"/>
  <c r="U75"/>
  <c r="T75"/>
  <c r="U40"/>
  <c r="T40"/>
  <c r="V55"/>
  <c r="V124"/>
  <c r="U102"/>
  <c r="T102"/>
  <c r="U38"/>
  <c r="T38"/>
  <c r="U90"/>
  <c r="T90"/>
  <c r="U32"/>
  <c r="T32"/>
  <c r="T19"/>
  <c r="U19"/>
  <c r="U110"/>
  <c r="T110"/>
  <c r="U81"/>
  <c r="T81"/>
  <c r="U22"/>
  <c r="T22"/>
  <c r="U99"/>
  <c r="T99"/>
  <c r="U61"/>
  <c r="T61"/>
  <c r="V76"/>
  <c r="P65"/>
  <c r="U66"/>
  <c r="U65" s="1"/>
  <c r="T66"/>
  <c r="U95"/>
  <c r="T95"/>
  <c r="T122"/>
  <c r="U122"/>
  <c r="T30"/>
  <c r="U30"/>
  <c r="U88"/>
  <c r="T88"/>
  <c r="T105"/>
  <c r="U105"/>
  <c r="U41"/>
  <c r="T41"/>
  <c r="U101"/>
  <c r="T101"/>
  <c r="P59"/>
  <c r="U60"/>
  <c r="T60"/>
  <c r="U37"/>
  <c r="T37"/>
  <c r="T18"/>
  <c r="V18" s="1"/>
  <c r="U18"/>
  <c r="P43"/>
  <c r="T44"/>
  <c r="U44"/>
  <c r="U112"/>
  <c r="T112"/>
  <c r="T42"/>
  <c r="U42"/>
  <c r="T62"/>
  <c r="U62"/>
  <c r="T46"/>
  <c r="V46" s="1"/>
  <c r="U46"/>
  <c r="U116"/>
  <c r="T116"/>
  <c r="T94"/>
  <c r="U94"/>
  <c r="U106"/>
  <c r="T106"/>
  <c r="T35"/>
  <c r="V35" s="1"/>
  <c r="U35"/>
  <c r="P67"/>
  <c r="U68"/>
  <c r="T68"/>
  <c r="U49"/>
  <c r="T49"/>
  <c r="U91"/>
  <c r="T91"/>
  <c r="P23"/>
  <c r="U24"/>
  <c r="T24"/>
  <c r="T111"/>
  <c r="U111"/>
  <c r="T17"/>
  <c r="U17"/>
  <c r="P97"/>
  <c r="T98"/>
  <c r="U98"/>
  <c r="U97" s="1"/>
  <c r="U108"/>
  <c r="T108"/>
  <c r="T107"/>
  <c r="U107"/>
  <c r="U31"/>
  <c r="T31"/>
  <c r="U51"/>
  <c r="T51"/>
  <c r="U25"/>
  <c r="T25"/>
  <c r="T96"/>
  <c r="U96"/>
  <c r="U48"/>
  <c r="T48"/>
  <c r="V117"/>
  <c r="U28"/>
  <c r="T28"/>
  <c r="U63"/>
  <c r="T63"/>
  <c r="T69"/>
  <c r="U69"/>
  <c r="V83"/>
  <c r="U50"/>
  <c r="T50"/>
  <c r="U119"/>
  <c r="T119"/>
  <c r="T115"/>
  <c r="U115"/>
  <c r="U89"/>
  <c r="T89"/>
  <c r="U93"/>
  <c r="T93"/>
  <c r="U45"/>
  <c r="T45"/>
  <c r="U74"/>
  <c r="T74"/>
  <c r="P72"/>
  <c r="U73"/>
  <c r="T73"/>
  <c r="T33"/>
  <c r="U33"/>
  <c r="U114"/>
  <c r="T114"/>
  <c r="U53"/>
  <c r="T53"/>
  <c r="T36"/>
  <c r="U36"/>
  <c r="U78"/>
  <c r="T78"/>
  <c r="T118"/>
  <c r="U118"/>
  <c r="U79"/>
  <c r="T79"/>
  <c r="U80"/>
  <c r="T80"/>
  <c r="U20"/>
  <c r="T20"/>
  <c r="P100"/>
  <c r="O125"/>
  <c r="O84"/>
  <c r="N84"/>
  <c r="M84"/>
  <c r="N125"/>
  <c r="M125"/>
  <c r="P87"/>
  <c r="V33" l="1"/>
  <c r="V105"/>
  <c r="V38"/>
  <c r="V110"/>
  <c r="U26"/>
  <c r="R26" s="1"/>
  <c r="V51"/>
  <c r="R97"/>
  <c r="V118"/>
  <c r="V111"/>
  <c r="V94"/>
  <c r="V122"/>
  <c r="V96"/>
  <c r="V107"/>
  <c r="V109"/>
  <c r="V106"/>
  <c r="V92"/>
  <c r="V80"/>
  <c r="V61"/>
  <c r="V74"/>
  <c r="V19"/>
  <c r="V42"/>
  <c r="V52"/>
  <c r="V40"/>
  <c r="V29"/>
  <c r="T59"/>
  <c r="Q59" s="1"/>
  <c r="V60"/>
  <c r="U103"/>
  <c r="R103" s="1"/>
  <c r="T23"/>
  <c r="Q23" s="1"/>
  <c r="V24"/>
  <c r="T26"/>
  <c r="Q26" s="1"/>
  <c r="V27"/>
  <c r="V50"/>
  <c r="U23"/>
  <c r="R23" s="1"/>
  <c r="V116"/>
  <c r="V95"/>
  <c r="V70"/>
  <c r="V78"/>
  <c r="V25"/>
  <c r="V37"/>
  <c r="V90"/>
  <c r="V45"/>
  <c r="V119"/>
  <c r="V63"/>
  <c r="V41"/>
  <c r="V114"/>
  <c r="V115"/>
  <c r="V69"/>
  <c r="V17"/>
  <c r="V49"/>
  <c r="V62"/>
  <c r="U100"/>
  <c r="R100" s="1"/>
  <c r="V30"/>
  <c r="V22"/>
  <c r="V32"/>
  <c r="V39"/>
  <c r="V47"/>
  <c r="V120"/>
  <c r="V73"/>
  <c r="T72"/>
  <c r="T67"/>
  <c r="Q67" s="1"/>
  <c r="V68"/>
  <c r="V101"/>
  <c r="T100"/>
  <c r="Q100" s="1"/>
  <c r="T43"/>
  <c r="Q43" s="1"/>
  <c r="V44"/>
  <c r="V93"/>
  <c r="V28"/>
  <c r="U67"/>
  <c r="R67" s="1"/>
  <c r="V112"/>
  <c r="V20"/>
  <c r="V108"/>
  <c r="V79"/>
  <c r="V53"/>
  <c r="V48"/>
  <c r="V31"/>
  <c r="V91"/>
  <c r="P84"/>
  <c r="U87"/>
  <c r="R87" s="1"/>
  <c r="R65"/>
  <c r="V99"/>
  <c r="V102"/>
  <c r="V75"/>
  <c r="V21"/>
  <c r="V98"/>
  <c r="T97"/>
  <c r="Q97" s="1"/>
  <c r="T87"/>
  <c r="Q87" s="1"/>
  <c r="V88"/>
  <c r="V66"/>
  <c r="V65" s="1"/>
  <c r="T65"/>
  <c r="Q65" s="1"/>
  <c r="V104"/>
  <c r="T103"/>
  <c r="V81"/>
  <c r="V36"/>
  <c r="U72"/>
  <c r="V89"/>
  <c r="U43"/>
  <c r="U59"/>
  <c r="R59" s="1"/>
  <c r="P125"/>
  <c r="J16"/>
  <c r="L16" s="1"/>
  <c r="S97" l="1"/>
  <c r="V100"/>
  <c r="S87"/>
  <c r="S26"/>
  <c r="S67"/>
  <c r="S65"/>
  <c r="S100"/>
  <c r="V97"/>
  <c r="V26"/>
  <c r="S23"/>
  <c r="R72"/>
  <c r="U84"/>
  <c r="R84" s="1"/>
  <c r="V59"/>
  <c r="V43"/>
  <c r="V72"/>
  <c r="U125"/>
  <c r="R43"/>
  <c r="S43" s="1"/>
  <c r="Q72"/>
  <c r="T84"/>
  <c r="Q84" s="1"/>
  <c r="S59"/>
  <c r="V103"/>
  <c r="V23"/>
  <c r="Q103"/>
  <c r="S103" s="1"/>
  <c r="T125"/>
  <c r="Q125" s="1"/>
  <c r="V87"/>
  <c r="V67"/>
  <c r="M16"/>
  <c r="N16"/>
  <c r="N15" s="1"/>
  <c r="N56" s="1"/>
  <c r="O16"/>
  <c r="O15" s="1"/>
  <c r="O56" s="1"/>
  <c r="R125" l="1"/>
  <c r="S125" s="1"/>
  <c r="S72"/>
  <c r="V125"/>
  <c r="V84"/>
  <c r="S84"/>
  <c r="M15"/>
  <c r="M56" s="1"/>
  <c r="P16"/>
  <c r="P15" l="1"/>
  <c r="P56" s="1"/>
  <c r="P126" s="1"/>
  <c r="T16"/>
  <c r="U16"/>
  <c r="U15" s="1"/>
  <c r="T15" l="1"/>
  <c r="V16"/>
  <c r="V15" s="1"/>
  <c r="V56" s="1"/>
  <c r="V126" s="1"/>
  <c r="R15"/>
  <c r="U56"/>
  <c r="Q15" l="1"/>
  <c r="S15" s="1"/>
  <c r="T56"/>
  <c r="R56"/>
  <c r="U126"/>
  <c r="R126" s="1"/>
  <c r="T126" l="1"/>
  <c r="Q126" s="1"/>
  <c r="S126" s="1"/>
  <c r="Q56"/>
  <c r="S56" s="1"/>
</calcChain>
</file>

<file path=xl/sharedStrings.xml><?xml version="1.0" encoding="utf-8"?>
<sst xmlns="http://schemas.openxmlformats.org/spreadsheetml/2006/main" count="602" uniqueCount="219">
  <si>
    <t>Расчет стоимости</t>
  </si>
  <si>
    <t>№ п/п</t>
  </si>
  <si>
    <t>Наименование изделий</t>
  </si>
  <si>
    <t>В том числе</t>
  </si>
  <si>
    <t>Габариты</t>
  </si>
  <si>
    <t>Площадь (м2)/размер</t>
  </si>
  <si>
    <t>Стоимость единицы (руб.), в т.ч. НДС 20 %</t>
  </si>
  <si>
    <t>Стоимость всего (руб.), в т.ч. НДС 20 %</t>
  </si>
  <si>
    <t>Примечание</t>
  </si>
  <si>
    <t>Север</t>
  </si>
  <si>
    <t>Юг</t>
  </si>
  <si>
    <t>Запад/Восток</t>
  </si>
  <si>
    <t>ед-цы</t>
  </si>
  <si>
    <t>всего</t>
  </si>
  <si>
    <t>Материалы</t>
  </si>
  <si>
    <t>СМР</t>
  </si>
  <si>
    <t>Всего</t>
  </si>
  <si>
    <t>Корпус 1</t>
  </si>
  <si>
    <t>Изделия</t>
  </si>
  <si>
    <t>ГОСТ 23166-99</t>
  </si>
  <si>
    <t>С установкой одного приточного устройства</t>
  </si>
  <si>
    <t>С установкой двух приточных устройств</t>
  </si>
  <si>
    <t>С установкой трех приточных устройств</t>
  </si>
  <si>
    <t>Прочее</t>
  </si>
  <si>
    <t>Клапан приточный EMM 5-35 (шт.)</t>
  </si>
  <si>
    <t>Всего корпус 1</t>
  </si>
  <si>
    <t>Корпус 2</t>
  </si>
  <si>
    <t>Всего корпус 2</t>
  </si>
  <si>
    <t>Корпус 3</t>
  </si>
  <si>
    <t>Всего корпус 3</t>
  </si>
  <si>
    <t>Примечания:</t>
  </si>
  <si>
    <t>a</t>
  </si>
  <si>
    <t>b</t>
  </si>
  <si>
    <t>Без установки приточных устройств</t>
  </si>
  <si>
    <t>Всего корпус 1-3</t>
  </si>
  <si>
    <t>Витражи теплые</t>
  </si>
  <si>
    <t>В-1 (2)</t>
  </si>
  <si>
    <t>Алюмо-деревянный профиль с двухкамерным стеклопакетом</t>
  </si>
  <si>
    <t>В-2 (2)</t>
  </si>
  <si>
    <t>В-2Н(2)</t>
  </si>
  <si>
    <t>В-3(2)</t>
  </si>
  <si>
    <t>В-4(2)</t>
  </si>
  <si>
    <t>В-4Н(2)</t>
  </si>
  <si>
    <t>В-10(3)</t>
  </si>
  <si>
    <t>В-11 (1)</t>
  </si>
  <si>
    <t>В-11Н (1)</t>
  </si>
  <si>
    <t>В-12(1)</t>
  </si>
  <si>
    <t>В-12Н(1)</t>
  </si>
  <si>
    <t>В-3Н(2)</t>
  </si>
  <si>
    <t>В-7(1)</t>
  </si>
  <si>
    <t>В-7Н(1)</t>
  </si>
  <si>
    <t>В-7(2)</t>
  </si>
  <si>
    <t>В-7Н(2)</t>
  </si>
  <si>
    <t>В-8(2)</t>
  </si>
  <si>
    <t>В-8Н(2)</t>
  </si>
  <si>
    <t>В-9</t>
  </si>
  <si>
    <t>В-9(1)</t>
  </si>
  <si>
    <t>В-9Н</t>
  </si>
  <si>
    <t>Витражи лестничных клеток</t>
  </si>
  <si>
    <t>В-5</t>
  </si>
  <si>
    <t>Алюминиевый профиль с термоизоляцией, заполнение - однокамерный стеклопакет с верхним подвесом</t>
  </si>
  <si>
    <t>В-6</t>
  </si>
  <si>
    <t>В-17</t>
  </si>
  <si>
    <t>В-30</t>
  </si>
  <si>
    <t>В-31</t>
  </si>
  <si>
    <t>Витражи лоджий и балконов (Двор)</t>
  </si>
  <si>
    <t>В-18(1)</t>
  </si>
  <si>
    <t>В-18Н(1)</t>
  </si>
  <si>
    <t>В-19Н(1)</t>
  </si>
  <si>
    <t>В-20(2)</t>
  </si>
  <si>
    <t>В-21(1)</t>
  </si>
  <si>
    <t>В-21Н(1)</t>
  </si>
  <si>
    <t>В-22</t>
  </si>
  <si>
    <t>В-23(2)</t>
  </si>
  <si>
    <t>В-23Н(2)</t>
  </si>
  <si>
    <t>В-24(2)</t>
  </si>
  <si>
    <t>В-24Н(2)</t>
  </si>
  <si>
    <t>В-25(4)</t>
  </si>
  <si>
    <t>В-26(2)</t>
  </si>
  <si>
    <t>В-26Н(2)</t>
  </si>
  <si>
    <t>В-27</t>
  </si>
  <si>
    <t>Алюминиевый профиль без термоизоляции, одинарное остекление с откатными створками</t>
  </si>
  <si>
    <t>1260/3120/1260</t>
  </si>
  <si>
    <t>1260/2960</t>
  </si>
  <si>
    <t>2960/1260</t>
  </si>
  <si>
    <t>1410/2970</t>
  </si>
  <si>
    <t>2970/1410</t>
  </si>
  <si>
    <t>В-28(1)</t>
  </si>
  <si>
    <t>В-29(2)</t>
  </si>
  <si>
    <t>1410/6820/1410</t>
  </si>
  <si>
    <t>В-13(1)</t>
  </si>
  <si>
    <t>В-14(1)</t>
  </si>
  <si>
    <t>В-15(1)</t>
  </si>
  <si>
    <t>В-16(1)</t>
  </si>
  <si>
    <t>3960/1410</t>
  </si>
  <si>
    <t>1310/2860</t>
  </si>
  <si>
    <t>В-33</t>
  </si>
  <si>
    <t>В-34(1)</t>
  </si>
  <si>
    <t>В-35</t>
  </si>
  <si>
    <t>В-35Н</t>
  </si>
  <si>
    <t>В-36</t>
  </si>
  <si>
    <t>В-36*</t>
  </si>
  <si>
    <t>В-36Н</t>
  </si>
  <si>
    <t>В-37(1)</t>
  </si>
  <si>
    <t>В-37Н(1)</t>
  </si>
  <si>
    <t>В-38(1)</t>
  </si>
  <si>
    <t>В-38Н(1)</t>
  </si>
  <si>
    <t>В-39</t>
  </si>
  <si>
    <t>В-40</t>
  </si>
  <si>
    <t>В-40*</t>
  </si>
  <si>
    <t>В-41</t>
  </si>
  <si>
    <t>В-41(1)</t>
  </si>
  <si>
    <t>В-41Н</t>
  </si>
  <si>
    <t>В-41Н(1)</t>
  </si>
  <si>
    <t>2650/550</t>
  </si>
  <si>
    <t>В-34Н(1)</t>
  </si>
  <si>
    <t>В-35Н(1)</t>
  </si>
  <si>
    <t>В-42(1)</t>
  </si>
  <si>
    <t>В-43(1)</t>
  </si>
  <si>
    <t>В-44(1)</t>
  </si>
  <si>
    <t>В-45(1)</t>
  </si>
  <si>
    <t>В-45Н</t>
  </si>
  <si>
    <t>В-46</t>
  </si>
  <si>
    <t>В-47</t>
  </si>
  <si>
    <t>В-47Н</t>
  </si>
  <si>
    <t>В-48</t>
  </si>
  <si>
    <t>В-48Н</t>
  </si>
  <si>
    <t>В-49</t>
  </si>
  <si>
    <t>В-50</t>
  </si>
  <si>
    <t>В-32</t>
  </si>
  <si>
    <t>Алюминиевый профиль без термоизоляции, одинарное остекление. Стекло заполнения НЕ ударопрочное</t>
  </si>
  <si>
    <t xml:space="preserve">Алюминиевый профиль без термоизоляции, одинарное остекление. Стекло заполнения НЕ ударопрочное </t>
  </si>
  <si>
    <t>Витражи теплые 1 этажа</t>
  </si>
  <si>
    <t>1</t>
  </si>
  <si>
    <t>Холодное остекление:</t>
  </si>
  <si>
    <t xml:space="preserve">Стоечно-ригельная система, алюминиевый профиль типа Unistem Ехtrа 40 или FS36 </t>
  </si>
  <si>
    <t>1.1</t>
  </si>
  <si>
    <t>2</t>
  </si>
  <si>
    <t>Теплые витражи верхних этажей:</t>
  </si>
  <si>
    <t>2.1</t>
  </si>
  <si>
    <t>2.2</t>
  </si>
  <si>
    <t>Для южных фасадов применение мультифункционального стекла, для северных - И-стекла (МФ наружное, напылением внутрь. И внутреннее, напылением внутрь стеклопакета)
Стекло прозрачное бесцветное для стандартных открывающихся и глухих створок и из стемалита в подоконной части.
Толщина наружного стекла подтверждается расчетом статики.</t>
  </si>
  <si>
    <t>2.3</t>
  </si>
  <si>
    <t>Уплотнитель: EPDM Schlegel Q-Lon в цвет профиля, к которому примыкают</t>
  </si>
  <si>
    <t>3</t>
  </si>
  <si>
    <t>Витражи 1 этажей</t>
  </si>
  <si>
    <t>3.1</t>
  </si>
  <si>
    <t>3.2</t>
  </si>
  <si>
    <t>Заводской цокольный профиль высотой 300 мм у основного и второстепенного дверного полотна.</t>
  </si>
  <si>
    <t>3.3</t>
  </si>
  <si>
    <t>3.4</t>
  </si>
  <si>
    <t xml:space="preserve">4. </t>
  </si>
  <si>
    <t>4.1</t>
  </si>
  <si>
    <t>Для всех витражей</t>
  </si>
  <si>
    <t>1.2</t>
  </si>
  <si>
    <t>1.3</t>
  </si>
  <si>
    <t>Напротив конструктивных элементов здания (перекрытий и стен) одинарное листовое заполнение из обратнокаршенного закалённого стекла 6мм (стемалит).</t>
  </si>
  <si>
    <t>С установкой одного приточного устройства. Интегрированное в профиль перильное ограждение.</t>
  </si>
  <si>
    <t>В-19 (1)</t>
  </si>
  <si>
    <t>С установкой двух приточных устройств. Интегрированное в профиль перильное ограждение.</t>
  </si>
  <si>
    <t>Без установки приточных устройств. Интегрированное в профиль перильное ограждение.</t>
  </si>
  <si>
    <t>С установкой четырех приточных устройств. Интегрированное в профиль перильное ограждение.</t>
  </si>
  <si>
    <t>4.2</t>
  </si>
  <si>
    <t>3.5</t>
  </si>
  <si>
    <t xml:space="preserve">В витражах В-47 и В-48 с внутренней стороны жалюзийной решетки предусмотреть зашивку из съёмного негорючего металлического листа (типа кассеты). </t>
  </si>
  <si>
    <t>4.3</t>
  </si>
  <si>
    <t>Цвет профилей витражных конструкций, нащельников, подоконных отливов, видимых частей фурнитуры, уплотнителей, декоративных накладок, заглушек и т.п. - RAL 7022 (серая умбра) со стороны фасада, со стороны квартиры белый.</t>
  </si>
  <si>
    <t>1.4</t>
  </si>
  <si>
    <t>1.5</t>
  </si>
  <si>
    <t>1.6</t>
  </si>
  <si>
    <t>Для фронтальных секций откатное/раздвижное открывание, 3-полозная система при количестве створок в ряду 3 и более. Боковые секции глухие.</t>
  </si>
  <si>
    <t>4.4</t>
  </si>
  <si>
    <t>3.6</t>
  </si>
  <si>
    <t>Входные двери в системе витража выполняются с порогом. При этом, высота каждого порога не должна превышать 14мм.</t>
  </si>
  <si>
    <t>ГОСТ</t>
  </si>
  <si>
    <t>Кол-во  шт</t>
  </si>
  <si>
    <t>Ед. изм.</t>
  </si>
  <si>
    <t>м2</t>
  </si>
  <si>
    <t>шт</t>
  </si>
  <si>
    <t>Расчетом учтены все условия и требования, необходимые для выполнения полного комплекса работ "под ключ", в том числе все работы, на которые отсутствует проектная документация, сопутствующие работы, затраты и материалы, связанные с выполнением основных видов работ.</t>
  </si>
  <si>
    <t>Возможные допущенные подрядчиком ошибки и просчеты в выборе способов производства работ, определении объемов работ, количества материалов и иные подобные обстоятельства не являются основанием для увеличения установленной в настоящем предложении общей цены работ. Подрядчик за установленную в настоящем предложении цену обязан, обеспечив себя материалами, выполнить все необходимые для достижения результата работы, даже если они не указаны в Расчете стоимости, но должны быть выполнены в соответствии с Проектной документацией.</t>
  </si>
  <si>
    <t xml:space="preserve"> Стоимость работ по Договору учитывает - затраты на все основные и вспомогательные материалы и работы, включая затраты: на электроснабжение достаточной мощности, обеспечение технической водой для производства работ и бытовых целей; на мобилизацию, аренду и эксплуатацию всех необходимых машин, механизмов, оборудования и инструментов (в том числе кранов и грузовых подъемников), устройство подъездных путей, бытовых помещений и биотуалетов; на изготовление, хранение на базе поставщика, доставку, разгрузку и складирование необходимых материалов на Объекте; на раскрой материалов, промежуточную сборку, подъем и разноску к местам монтажа (в т.ч. материалов и оборудования поставки Генерального подрядчика); на пробивку, бурение, сверление отверстий, штробление в случае необходимости; производство работ в зимних условиях (в случае необходимости); проведение всех необходимых мероприятий по водоотведению на период производства работ (в случае необходимости); выполнение сопутствующих работ; оплата испытаний и замеров, необходимых для производства, подтверждения качества и сдачи результатов работ, подготовка и передача Генеральному подрядчику результатов таких испытаний; сохранение результата работ до момента окончательной приёмки Генеральным подрядчиком, Заказчиком; подготовка и передача Генеральному подрядчику полного комплекта исполнительной и технической документации, оформленной надлежащим образом и подписанной у заинтересованных лиц, а так же иной документации, согласно строительных норм; мероприятия, необходимые для комплексной сдачи работ (в т.ч. устранение замечаний, очистка и помывка результата работ); комплексная сдача работ (предъявление результата работ Генеральному подрядчику/Подрядчикам, выполняющим последующие виды работ на предоставленном фронте работ); на эксплуатацию существующей мойки колес, охрану, освещение зоны производства работ, освещение строительной площадки, установку предупредительных знаков, на обеспечение необходимых мероприятий по охране труда, промышленной безопасности, технике безопасности, пожарной безопасности, электробезопасности, по охране окружающей среды, зеленых насаждений, земли и водных ресурсов; а так же накладные расходы, прибыль организации, налоги и иные издержки Подрядчика.</t>
  </si>
  <si>
    <t xml:space="preserve">Стоимость материалов учитывает только стоимость основных материалов с учетом норм расхода и доставки на объект. Стоимость остальных, прочих и расходных материалов учтена в стоимости СМР.
Генеральный подрядчик вправе указать Подрядчику поставщика материалов и оборудования (для обеспечения строительства полностью или частично), либо являться Поставщиком. В таком случае Подрядчик обязан заключить договор на поставку материалов с Поставщиком, указанным Генеральным подрядчиком с соответствующей корректировкой общей стоимости по Договору.
</t>
  </si>
  <si>
    <t xml:space="preserve"> Работы выполнить в соответствии с рабочей документацией, руководствоваться техническими требованиями Заказчика (ЧТУ и аналог выполненных объектов), действующими правовыми и техническими нормами (СНиП, СП, ГОСТ, СанПиН, ФЗ, РД,  и прочими нормативными документами).</t>
  </si>
  <si>
    <t>В стоимость комплекса работ входят затраты на проведение замеров на Объекте, необходимых для изготовления Конструкций; затраты на разработку чертежей КМД (без последующего увеличения общей стоимости по Договору), узлов крепления конструкций, а также согласование разработанных узлов с Заказчиком и Генеральным проектировщиком; обеспечение изготовления подлежащих монтажу Конструкций в соответствии с проведенными замерами.</t>
  </si>
  <si>
    <t>Перед изготовлением оконно-дверных блоков входных групп и внутренних витражей размеры проемов по высоте и ширине уточнить по месту.</t>
  </si>
  <si>
    <t xml:space="preserve">Стоимость комплекса работ также учитывает следующие затраты, а именно:
</t>
  </si>
  <si>
    <t xml:space="preserve"> - замеры проемов, доставка, разгрузка, подъем, разноска к месту монтажа, монтаж;</t>
  </si>
  <si>
    <t xml:space="preserve"> - устройство наружного и внутреннего контура, всех узлов примыкания, установка отливов по проекту;</t>
  </si>
  <si>
    <t xml:space="preserve"> - открывание створок оконно-дверных блоков (встроенные помещения):  не менее одной поворотно-откидной открывающейся створки. Расстекловку витражей перед изготовлением согласовать с Генеральным подрядчиком., </t>
  </si>
  <si>
    <t xml:space="preserve"> - выполнение работ по помывке витражей, витражных оконно-дверных блоков  изнутри и снаружи;</t>
  </si>
  <si>
    <t xml:space="preserve">- выполнение защиты от механических повреждений на время строительства и после установки  как с внутренней, так и с наружной стороны: витражных и дверных блоков (в т.ч. обтянуть п/этиленовой пленкой "Стрейч"); </t>
  </si>
  <si>
    <t xml:space="preserve">  - выполнение  антикоррозийной  обработка крепежных элементов  витражей </t>
  </si>
  <si>
    <t xml:space="preserve"> -устройство примыканий  (нащельников, наличников) к стенам и фасаду </t>
  </si>
  <si>
    <t xml:space="preserve"> - Монтаж алюминиевых конструкций с установкой кронштейнов и крепежом</t>
  </si>
  <si>
    <t xml:space="preserve"> - Остекление витражей</t>
  </si>
  <si>
    <t xml:space="preserve"> - Установка фурнитуры</t>
  </si>
  <si>
    <t xml:space="preserve"> - Оформление монтажного шва с установкой примыканий по внутреннему и наружному контурам с установкой нащельников, раскладок</t>
  </si>
  <si>
    <t xml:space="preserve"> - Сдача исполнительной документации</t>
  </si>
  <si>
    <t>Установку дверных блоков производить на жесткое основание (основание пола ЦПР , подставочные профиля); Указать способ стыковки оконных блоков  и балконных дверей.</t>
  </si>
  <si>
    <t>В стоимость входят затраты на подготовку и передачу Генеральному подрядчику полного комплекта исполнительной документации, оформленной надлежащим образом и подписанной у заинтересованных лиц, а также иной технической документации, согласно СНИП, СП, необходимой для ввода в эксплуатацию и дальнейшей эксплуатации результата выполненных работ.</t>
  </si>
  <si>
    <t xml:space="preserve">Наименование организации: </t>
  </si>
  <si>
    <t>ИНН:</t>
  </si>
  <si>
    <t>Дата подачи предложения:</t>
  </si>
  <si>
    <t>Указать срок производства работ</t>
  </si>
  <si>
    <t xml:space="preserve">«Многоквартирный дом со встроенными помещениями, встроено-пристроенным подземным гаражом (автостоянкой), расположенный по адресу: г. Санкт-Петербург, ул. 11-я Красноармейская, д.11», на земельном участке с кадастровым номером 78:32:0001675:1553  
</t>
  </si>
  <si>
    <t>на выполнение полного комплекса работ по изготовлению и монтажу элементов витражных конструкций</t>
  </si>
  <si>
    <t>Термоизолированный алюминиевый профиль. Заполнение - двухкамерный стеклопакет</t>
  </si>
  <si>
    <t>Без установки приточных устройств. Вент. Решетка интегрированная в витраж. Минеральный утеплитель зашитый метал. Листом с обеих сторон (в месте воздуховода)</t>
  </si>
  <si>
    <t>Без установки приточных устройств. Минеральный утеплитель зашитый метал. Листом с обеих сторон (в месте воздуховода)</t>
  </si>
  <si>
    <t>Основное заполнение- одинарное листовое из прозрачного бесцветного закалённого стекла минимум 6мм (в соответствии с расчётом) для всех секций ( открывающихся и глухих).</t>
  </si>
  <si>
    <t>Ограждения в составе витражной конструкции, перильного типа, на нормируемой высоте.</t>
  </si>
  <si>
    <t>Приточные клапана должны располагаться симметрично относительно глухой створки. Для витражей В-20 и В-25 предложить размещение в зоне вентиляционных решеток.</t>
  </si>
  <si>
    <t xml:space="preserve">Фурнитура типа Siegenia-Aubi, Sobinco, Еrгеti, Giesse, Avantec. Серия и модель исходя из типа профиля, характеристик блока и створок
Цвет видимых элементов фурнитуры со стороны помещения:
-для квартир белый стандартный (одинаковый для профиля, ручек и иных видимых частей фурнитуры); для МОП окраска по RAL в соответствии с рабочей документацией раздел АИ (при необходимости изготовление на заказ).
- Ручка типа Siegenia Si-line, модель в зависимости от типа профиля. Размещение на высоте 1400-1500 мм от ур.ч.п. (при необходимости смещение ближе к нижней трети открывающейся створки).
- Петли регулируемые, в блоках квартир скрытые, в МОП видимые.
-Для поворотно-откидных секций режим фурнитурного микропроветривания, одна из створок квартирных оконных блоков минимум с 3-ступенчатым проветриванием в
режиме откидывания.
- Возможность ручной реryлировки прижима створки к раме, защита от резкого/непроизвольного открывания и закрывания (ножницы поворотные и откидывания).
- Балконная дверь комплектуется защелкой с внешней стороны, системой детской безопасности (запираемый поворотный цилиндр и функция откидывания перед открыванием).
</t>
  </si>
  <si>
    <t>Для южных фасадов применение мультифункционального стекла, для северных - И-стекла (МФ наружное, напылением внутрь, И внутреннее. напылением внутрь стеклопакета). Стекло прозрачное бесцветное закаленное ударопрочное. В сводной (исполнительной) спецификации все блоки на южных и северных фасадах корпусов должны быть замаркированы отдельно от остальных, МОП и уличные тех.помещений: все стекло закаленное ударопрочное. Основное остекление с использованием прозрачноrо бесцветного стекла, стемалит в соответствии с рабочей документацией раздел АР.
Толщина наружного стекла подтверждается расчетом статики.</t>
  </si>
  <si>
    <t>Подбор фурнитуры в соответствии с толщиной дверного полотна, размерных характеристик элементов, весом изделия, размещение с учетом удобства пользования. Перед началом изготовления подрядчик предоставляет на согласование ОРПиРК и Генпроектировщику всю используемую ниже фурнитуру в заданном цвете. -Фурнитура, если ниже не указана иная, типа Sieqenia-Aubi, Sobinco, Erreti, Giesse, Avantec. Серия и модель исходя из типа профиля, характеристик блока и створок (габариты, вес, тип открывания, внешний вид) - предоставление расчета с обоснованием применения изделия.
- Дверные петли роликовые со скрытым креплением типа Siegenia-Aubi, Sobinco, Erreti, Giesse, Avantec, количество исходя из веса двери и рекомендаций производителя для интенсивного использования в публичных местах, регулировка минимум в горизонтальной и вертикальной плоскостях.
Цвет видимых элементов фурнитуры, если ниже не указано иное:
- с улицы окраска по RAL в цвет профиля в соответствии с рабочей документацией раздел АР (при необходимости изготовление на заказ):
- со стороны ВПП белый стандартный (одинаковый для профиля, оконных ручек, доводчиков, петель и иных видимых частей фурнитуры);
- со стороны МОП окраска по RAL в цвет профиля в соответствии с рабочей документацией раздел АИ (при необходимости изготовление на заказ);
-дверные ручки, планки и щитки замков, поворотные кнопки в одном цвете. -Дверные ручки, замки, щитки/накладки для замков, внутренние цилиндры, запорные планки, поворотные кнопки, доводчики, шпингалеты и пр. производства АЫоу или с идентичными характеристиками.
- На основной дверной створке ручка, замок. Второстепенная створка на врезных боковых шпингалетах, ответные планки.
- На дверях СКУД врезные электромеханические замки в соответствии с рабочей документацией раздел СС, на остальных цилиндровый врезной 4 класса. Для обоих типов замков комплектация цилиндровыми механизмами типа Novel(U). Эвакуационные выходы, в том числе единственные выходы из помещения, комплектуются цилиндром ключ-поворотная кнопка (поворотной кнопкой разблокировки с пластиковым прозрачным колпачком для эл/мех. замков), остальные - цилиндром ключ-ключ.
- Дверной доводчик типа Assa Abloy с кулачковой технологией (Cam-Motion®),
- Ручки-скобы типа Abloy 138S-25/600 INOXI LK RT, при необходимости установки по нормам нажимных ручек типа Abloy INOXI 3-19К/0651 EXIT. Крепление LK двухстороннее, сквозное. Скандинавский бронецилиндр ключ/поворотка для эвакуационных выходов и ключ/ключ. Модель в зависимости от типа замка.
- Скрытый крепеж. Обработка (покрытие) - аналогично дверным ручкам. Скользящей тягой, съемной крышкой и заводскими монтажными комплектами. Модель подбирается исходя из характеристик двери. Установка на основную створку, дополнительный из аналогичной серии на запасную, если требуется по нормам. Наличие скрытых закладных на профиле при необходимости для предотвращения деформации металла.
-Обработка (покрытие) видимых элементов и декоративной крышки:
а) со стороны ВПП белый стандартный (одинаковый для профиля, оконных ручек, доводчиков, петель и иных видимых частей фурнитуры);
б) со стороны МОП окраска по RAL в цвет профиля в соответствии с рабочей документацией раздел АИ (при необходимости изготовление на заказ). При отсутствии такой возможности (подтверждается официальным ответом производителя) исполнение - из каталога цветов производителя, ближайший к цвету дверных ручек или профиля (согласовывается с ОРПиРК на основе предоставления образцов всей фурнитуры в заданном цвете).
- Не допускается крепление доводчика к пластине на коробке с размещением в створе дверного проема. Не рекомендуется установка с улицы.
- Стопоры дверные (в рамках тендера на данные конструкции). Размещение определяется по месту с учетом защиты конструкций и гарантийных обязательств. Скрытое крепление (анкер (химический предпочтителен) подбирается с учетом нагрузок на отрыв и толщины стяжки - длина не менее 7 см). Типа APECS DS-0014-NIS при расстоянии от чистового пола до дверного полотна менее 4 см и типа Apecs DS-0015-NIS для большего.</t>
  </si>
  <si>
    <t>Противоударная полоса: заводской цокольный профиль высотой 300мм у основного и второстепенного дверного полотна.</t>
  </si>
  <si>
    <t>Обеспечение закрытого контура балконов и лоджий с выполнением всех примыканий
витражных конструкций к стенам/перегородкам и перекрытиям согласно требованиям
ниже:
- заполнение пространства между конструкциями тепло-, звукоизоляционными материалами типа минеральной ваты Rockwool или иной по согласованию;
-закрытие стыков фасонными элементами или облицовочными плитами с последующей отделкой по аналогии с примыкающими поверхностями стен или потолка;
- Все примыкающие поверхности стен, перекрытий и парапетов глухого ограждения
предварительно штукатурятся аналогично основным поверхностям. Крепежные элементы блоков и монтажные швы закрываются металлическими нащельниками шириной/глубиной не более 30 мм, из оцинкованной стали в цвет профиля, если не предусмотрен другой тип отделки;
- Узел примыкания к перекрытию должен учитывать устройство стяжки пола (допускается скрытие крепежа и фасонных элементов в ней);
- Пространство между перекрытием и витражом на 2 этажа в зоне потолка промежуточного перекрытия облицовывается цементными панелями типа &lt;Кнауф Аквапанель&gt; С перепадом 20-25 мм относительно основной поверхности, с последующей отделкой аналогично предусмотренной для потолка;
- Включить в состав работ подсистему для монтажа согласно проектным узлам фасадов</t>
  </si>
  <si>
    <t>Витражи на входе в парадные устанавливаются стойками внутрь тамбура, ригели между стойками тоже глубины, что и стойки.</t>
  </si>
</sst>
</file>

<file path=xl/styles.xml><?xml version="1.0" encoding="utf-8"?>
<styleSheet xmlns="http://schemas.openxmlformats.org/spreadsheetml/2006/main">
  <fonts count="17">
    <font>
      <sz val="11"/>
      <color theme="1"/>
      <name val="Calibri"/>
      <family val="2"/>
      <charset val="204"/>
      <scheme val="minor"/>
    </font>
    <font>
      <sz val="11"/>
      <color theme="1"/>
      <name val="Times New Roman"/>
      <family val="1"/>
      <charset val="204"/>
    </font>
    <font>
      <b/>
      <sz val="11"/>
      <name val="Times New Roman"/>
      <family val="1"/>
      <charset val="204"/>
    </font>
    <font>
      <sz val="11"/>
      <name val="Times New Roman"/>
      <family val="1"/>
      <charset val="204"/>
    </font>
    <font>
      <b/>
      <sz val="11"/>
      <color theme="1"/>
      <name val="Times New Roman"/>
      <family val="1"/>
      <charset val="204"/>
    </font>
    <font>
      <b/>
      <sz val="9"/>
      <name val="Times New Roman"/>
      <family val="1"/>
      <charset val="204"/>
    </font>
    <font>
      <sz val="9"/>
      <color theme="1"/>
      <name val="Times New Roman"/>
      <family val="1"/>
      <charset val="204"/>
    </font>
    <font>
      <sz val="9"/>
      <name val="Times New Roman"/>
      <family val="1"/>
      <charset val="204"/>
    </font>
    <font>
      <sz val="10"/>
      <name val="Arial Cyr"/>
      <charset val="204"/>
    </font>
    <font>
      <sz val="12"/>
      <color theme="1"/>
      <name val="Times New Roman"/>
      <family val="1"/>
      <charset val="204"/>
    </font>
    <font>
      <b/>
      <sz val="12"/>
      <name val="Times New Roman"/>
      <family val="1"/>
      <charset val="204"/>
    </font>
    <font>
      <b/>
      <sz val="12"/>
      <color theme="1"/>
      <name val="Times New Roman"/>
      <family val="1"/>
      <charset val="204"/>
    </font>
    <font>
      <b/>
      <sz val="14"/>
      <name val="Times New Roman"/>
      <family val="1"/>
      <charset val="204"/>
    </font>
    <font>
      <b/>
      <sz val="14"/>
      <color theme="1"/>
      <name val="Times New Roman"/>
      <family val="1"/>
      <charset val="204"/>
    </font>
    <font>
      <sz val="11"/>
      <color rgb="FFFF0000"/>
      <name val="Times New Roman"/>
      <family val="1"/>
      <charset val="204"/>
    </font>
    <font>
      <sz val="12"/>
      <name val="Times New Roman Cyr"/>
      <charset val="204"/>
    </font>
    <font>
      <sz val="12"/>
      <color rgb="FFFF0000"/>
      <name val="Times New Roman Cyr"/>
      <charset val="204"/>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s>
  <borders count="9">
    <border>
      <left/>
      <right/>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bottom style="thin">
        <color auto="1"/>
      </bottom>
      <diagonal/>
    </border>
    <border>
      <left style="thin">
        <color indexed="64"/>
      </left>
      <right/>
      <top style="thin">
        <color auto="1"/>
      </top>
      <bottom/>
      <diagonal/>
    </border>
    <border>
      <left/>
      <right style="thin">
        <color indexed="64"/>
      </right>
      <top style="thin">
        <color auto="1"/>
      </top>
      <bottom/>
      <diagonal/>
    </border>
    <border>
      <left/>
      <right/>
      <top/>
      <bottom style="thin">
        <color indexed="64"/>
      </bottom>
      <diagonal/>
    </border>
  </borders>
  <cellStyleXfs count="2">
    <xf numFmtId="0" fontId="0" fillId="0" borderId="0"/>
    <xf numFmtId="0" fontId="8" fillId="0" borderId="0"/>
  </cellStyleXfs>
  <cellXfs count="129">
    <xf numFmtId="0" fontId="0" fillId="0" borderId="0" xfId="0"/>
    <xf numFmtId="4" fontId="1" fillId="5" borderId="0" xfId="0" applyNumberFormat="1" applyFont="1" applyFill="1" applyAlignment="1">
      <alignment horizontal="center" vertical="center" wrapText="1"/>
    </xf>
    <xf numFmtId="1" fontId="1" fillId="5" borderId="0" xfId="0" applyNumberFormat="1" applyFont="1" applyFill="1" applyAlignment="1">
      <alignment horizontal="center" vertical="center" wrapText="1"/>
    </xf>
    <xf numFmtId="4" fontId="3" fillId="5" borderId="0" xfId="0" applyNumberFormat="1" applyFont="1" applyFill="1" applyAlignment="1">
      <alignment horizontal="center" vertical="center" wrapText="1"/>
    </xf>
    <xf numFmtId="4" fontId="3" fillId="5" borderId="0" xfId="0" applyNumberFormat="1"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2" fontId="1" fillId="5" borderId="0" xfId="0" applyNumberFormat="1" applyFont="1" applyFill="1" applyAlignment="1">
      <alignment horizontal="center" vertical="center" wrapText="1"/>
    </xf>
    <xf numFmtId="2" fontId="1" fillId="5" borderId="0" xfId="0" applyNumberFormat="1" applyFont="1" applyFill="1" applyAlignment="1">
      <alignment horizontal="left" vertical="center" wrapText="1"/>
    </xf>
    <xf numFmtId="2" fontId="6" fillId="5" borderId="0" xfId="0" applyNumberFormat="1" applyFont="1" applyFill="1" applyAlignment="1">
      <alignment horizontal="center" vertical="center" wrapText="1"/>
    </xf>
    <xf numFmtId="2" fontId="1" fillId="0" borderId="0" xfId="0" applyNumberFormat="1" applyFont="1" applyAlignment="1">
      <alignment horizontal="center" vertical="center" wrapText="1"/>
    </xf>
    <xf numFmtId="2" fontId="2" fillId="5" borderId="0" xfId="0" applyNumberFormat="1" applyFont="1" applyFill="1" applyAlignment="1">
      <alignment horizontal="center" vertical="center" wrapText="1"/>
    </xf>
    <xf numFmtId="2" fontId="2" fillId="5" borderId="0" xfId="0" applyNumberFormat="1" applyFont="1" applyFill="1" applyAlignment="1">
      <alignment horizontal="left" vertical="center" wrapText="1"/>
    </xf>
    <xf numFmtId="2" fontId="5" fillId="5" borderId="0" xfId="0" applyNumberFormat="1" applyFont="1" applyFill="1" applyAlignment="1">
      <alignment horizontal="center" vertical="center" wrapText="1"/>
    </xf>
    <xf numFmtId="2" fontId="3" fillId="5" borderId="0" xfId="0" applyNumberFormat="1" applyFont="1" applyFill="1" applyAlignment="1">
      <alignment horizontal="center" vertical="center" wrapText="1"/>
    </xf>
    <xf numFmtId="2" fontId="1" fillId="5" borderId="0" xfId="0" applyNumberFormat="1" applyFont="1" applyFill="1" applyBorder="1" applyAlignment="1">
      <alignment horizontal="center" vertical="center" wrapText="1"/>
    </xf>
    <xf numFmtId="2" fontId="1" fillId="5" borderId="0" xfId="0" applyNumberFormat="1" applyFont="1" applyFill="1" applyBorder="1" applyAlignment="1">
      <alignment horizontal="left" vertical="center" wrapText="1"/>
    </xf>
    <xf numFmtId="2" fontId="6" fillId="5" borderId="0" xfId="0" applyNumberFormat="1" applyFont="1" applyFill="1" applyBorder="1" applyAlignment="1">
      <alignment horizontal="center" vertical="center" wrapText="1"/>
    </xf>
    <xf numFmtId="2" fontId="1" fillId="5" borderId="0" xfId="0" applyNumberFormat="1" applyFont="1" applyFill="1" applyBorder="1" applyAlignment="1">
      <alignment horizontal="center" vertical="center" wrapText="1"/>
    </xf>
    <xf numFmtId="2" fontId="3" fillId="3" borderId="0" xfId="0" applyNumberFormat="1" applyFont="1" applyFill="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4" xfId="0" applyNumberFormat="1" applyFont="1" applyFill="1" applyBorder="1" applyAlignment="1">
      <alignment horizontal="left" vertical="center" wrapText="1"/>
    </xf>
    <xf numFmtId="2" fontId="6" fillId="5" borderId="4" xfId="0" applyNumberFormat="1" applyFont="1" applyFill="1" applyBorder="1" applyAlignment="1">
      <alignment horizontal="center" vertical="center" wrapText="1"/>
    </xf>
    <xf numFmtId="2" fontId="1" fillId="4" borderId="0" xfId="0" applyNumberFormat="1" applyFont="1" applyFill="1" applyAlignment="1">
      <alignment horizontal="center" vertical="center" wrapText="1"/>
    </xf>
    <xf numFmtId="2" fontId="9" fillId="2" borderId="0" xfId="0" applyNumberFormat="1" applyFont="1" applyFill="1" applyAlignment="1">
      <alignment horizontal="center" vertical="center" wrapText="1"/>
    </xf>
    <xf numFmtId="2" fontId="3" fillId="6" borderId="0" xfId="0" applyNumberFormat="1" applyFont="1" applyFill="1" applyAlignment="1">
      <alignment horizontal="center" vertical="center" wrapText="1"/>
    </xf>
    <xf numFmtId="2" fontId="2" fillId="6" borderId="4" xfId="0" applyNumberFormat="1" applyFont="1" applyFill="1" applyBorder="1" applyAlignment="1">
      <alignment vertical="center" wrapText="1"/>
    </xf>
    <xf numFmtId="2" fontId="2" fillId="6" borderId="4" xfId="0" applyNumberFormat="1" applyFont="1" applyFill="1" applyBorder="1" applyAlignment="1">
      <alignment horizontal="center" vertical="center" wrapText="1"/>
    </xf>
    <xf numFmtId="2" fontId="3" fillId="6" borderId="4" xfId="0" applyNumberFormat="1" applyFont="1" applyFill="1" applyBorder="1" applyAlignment="1">
      <alignment horizontal="center" vertical="center" wrapText="1"/>
    </xf>
    <xf numFmtId="2" fontId="3" fillId="4" borderId="0" xfId="0" applyNumberFormat="1" applyFont="1" applyFill="1" applyAlignment="1">
      <alignment horizontal="center" vertical="center" wrapText="1"/>
    </xf>
    <xf numFmtId="2" fontId="3" fillId="7" borderId="0" xfId="0" applyNumberFormat="1" applyFont="1" applyFill="1" applyAlignment="1">
      <alignment horizontal="center" vertical="center" wrapText="1"/>
    </xf>
    <xf numFmtId="2" fontId="2" fillId="7" borderId="4" xfId="0" applyNumberFormat="1" applyFont="1" applyFill="1" applyBorder="1" applyAlignment="1">
      <alignment vertical="center" wrapText="1"/>
    </xf>
    <xf numFmtId="2" fontId="2" fillId="7" borderId="4" xfId="0" applyNumberFormat="1" applyFont="1" applyFill="1" applyBorder="1" applyAlignment="1">
      <alignment horizontal="center" vertical="center" wrapText="1"/>
    </xf>
    <xf numFmtId="2" fontId="3" fillId="7" borderId="4" xfId="0" applyNumberFormat="1" applyFont="1" applyFill="1" applyBorder="1" applyAlignment="1">
      <alignment horizontal="center" vertical="center" wrapText="1"/>
    </xf>
    <xf numFmtId="2" fontId="1" fillId="5" borderId="3" xfId="0" applyNumberFormat="1" applyFont="1" applyFill="1" applyBorder="1" applyAlignment="1">
      <alignment horizontal="center" vertical="center" wrapText="1"/>
    </xf>
    <xf numFmtId="2" fontId="1" fillId="5" borderId="3" xfId="0" applyNumberFormat="1" applyFont="1" applyFill="1" applyBorder="1" applyAlignment="1">
      <alignment horizontal="left" vertical="center" wrapText="1"/>
    </xf>
    <xf numFmtId="2" fontId="6" fillId="5" borderId="3"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2" fontId="1" fillId="7" borderId="0" xfId="0" applyNumberFormat="1" applyFont="1" applyFill="1" applyAlignment="1">
      <alignment horizontal="center" vertical="center" wrapText="1"/>
    </xf>
    <xf numFmtId="2" fontId="1" fillId="6" borderId="0" xfId="0" applyNumberFormat="1" applyFont="1" applyFill="1" applyAlignment="1">
      <alignment horizontal="center" vertical="center" wrapText="1"/>
    </xf>
    <xf numFmtId="2" fontId="3" fillId="5" borderId="4" xfId="0" applyNumberFormat="1" applyFont="1" applyFill="1" applyBorder="1" applyAlignment="1">
      <alignment vertical="center" wrapText="1"/>
    </xf>
    <xf numFmtId="2" fontId="4" fillId="4" borderId="4" xfId="0" applyNumberFormat="1" applyFont="1" applyFill="1" applyBorder="1" applyAlignment="1">
      <alignment vertical="center" wrapText="1"/>
    </xf>
    <xf numFmtId="2" fontId="11" fillId="4" borderId="4" xfId="0" applyNumberFormat="1" applyFont="1" applyFill="1" applyBorder="1" applyAlignment="1">
      <alignment horizontal="center" vertical="center" wrapText="1"/>
    </xf>
    <xf numFmtId="2" fontId="11" fillId="4" borderId="4" xfId="0" applyNumberFormat="1" applyFont="1" applyFill="1" applyBorder="1" applyAlignment="1">
      <alignment vertical="center" wrapText="1"/>
    </xf>
    <xf numFmtId="2" fontId="11" fillId="4" borderId="0" xfId="0" applyNumberFormat="1" applyFont="1" applyFill="1" applyAlignment="1">
      <alignment horizontal="center" vertical="center" wrapText="1"/>
    </xf>
    <xf numFmtId="2" fontId="10" fillId="4" borderId="0" xfId="0" applyNumberFormat="1" applyFont="1" applyFill="1" applyAlignment="1">
      <alignment horizontal="center" vertical="center" wrapText="1"/>
    </xf>
    <xf numFmtId="2" fontId="3" fillId="5" borderId="0" xfId="0" applyNumberFormat="1" applyFont="1" applyFill="1" applyAlignment="1">
      <alignment horizontal="left" vertical="center" wrapText="1"/>
    </xf>
    <xf numFmtId="2" fontId="2" fillId="6" borderId="4" xfId="0" applyNumberFormat="1" applyFont="1" applyFill="1" applyBorder="1" applyAlignment="1">
      <alignment horizontal="left" vertical="center" wrapText="1"/>
    </xf>
    <xf numFmtId="2" fontId="3" fillId="7" borderId="4" xfId="0" applyNumberFormat="1" applyFont="1" applyFill="1" applyBorder="1" applyAlignment="1">
      <alignment horizontal="left" vertical="center" wrapText="1"/>
    </xf>
    <xf numFmtId="2" fontId="3" fillId="5" borderId="4" xfId="0" applyNumberFormat="1" applyFont="1" applyFill="1" applyBorder="1" applyAlignment="1">
      <alignment horizontal="left" vertical="center" wrapText="1"/>
    </xf>
    <xf numFmtId="2" fontId="3" fillId="5" borderId="3" xfId="0" applyNumberFormat="1" applyFont="1" applyFill="1" applyBorder="1" applyAlignment="1">
      <alignment horizontal="left" vertical="center" wrapText="1"/>
    </xf>
    <xf numFmtId="2" fontId="3" fillId="6" borderId="4" xfId="0" applyNumberFormat="1" applyFont="1" applyFill="1" applyBorder="1" applyAlignment="1">
      <alignment horizontal="left" vertical="center" wrapText="1"/>
    </xf>
    <xf numFmtId="2" fontId="11" fillId="4" borderId="4" xfId="0" applyNumberFormat="1" applyFont="1" applyFill="1" applyBorder="1" applyAlignment="1">
      <alignment horizontal="left" vertical="center" wrapText="1"/>
    </xf>
    <xf numFmtId="2" fontId="1" fillId="4" borderId="4" xfId="0" applyNumberFormat="1" applyFont="1" applyFill="1" applyBorder="1" applyAlignment="1">
      <alignment horizontal="left" vertical="center" wrapText="1"/>
    </xf>
    <xf numFmtId="2" fontId="9" fillId="5" borderId="0" xfId="0" applyNumberFormat="1" applyFont="1" applyFill="1" applyAlignment="1">
      <alignment horizontal="center" vertical="center" wrapText="1"/>
    </xf>
    <xf numFmtId="2" fontId="11" fillId="5" borderId="0" xfId="0" applyNumberFormat="1" applyFont="1" applyFill="1" applyAlignment="1">
      <alignment horizontal="center" vertical="center" wrapText="1"/>
    </xf>
    <xf numFmtId="4" fontId="2" fillId="6" borderId="4" xfId="0" applyNumberFormat="1" applyFont="1" applyFill="1" applyBorder="1" applyAlignment="1">
      <alignment vertical="center" wrapText="1"/>
    </xf>
    <xf numFmtId="4" fontId="2" fillId="7" borderId="4" xfId="0" applyNumberFormat="1" applyFont="1" applyFill="1" applyBorder="1" applyAlignment="1">
      <alignment horizontal="center" vertical="center" wrapText="1"/>
    </xf>
    <xf numFmtId="4" fontId="3" fillId="6" borderId="4" xfId="0" applyNumberFormat="1"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3" fillId="7" borderId="4" xfId="0" applyNumberFormat="1" applyFont="1" applyFill="1" applyBorder="1" applyAlignment="1">
      <alignment horizontal="center" vertical="center" wrapText="1"/>
    </xf>
    <xf numFmtId="4" fontId="1" fillId="4" borderId="4" xfId="0" applyNumberFormat="1" applyFont="1" applyFill="1" applyBorder="1" applyAlignment="1">
      <alignment horizontal="center" vertical="center" wrapText="1"/>
    </xf>
    <xf numFmtId="4" fontId="3" fillId="6" borderId="4" xfId="0" applyNumberFormat="1" applyFont="1" applyFill="1" applyBorder="1" applyAlignment="1">
      <alignment vertical="center" wrapText="1"/>
    </xf>
    <xf numFmtId="2" fontId="13" fillId="8" borderId="4" xfId="0" applyNumberFormat="1" applyFont="1" applyFill="1" applyBorder="1" applyAlignment="1">
      <alignment horizontal="center" vertical="center" wrapText="1"/>
    </xf>
    <xf numFmtId="2" fontId="13" fillId="8" borderId="4" xfId="0" applyNumberFormat="1" applyFont="1" applyFill="1" applyBorder="1" applyAlignment="1">
      <alignment vertical="center" wrapText="1"/>
    </xf>
    <xf numFmtId="4" fontId="13" fillId="8" borderId="4" xfId="0" applyNumberFormat="1" applyFont="1" applyFill="1" applyBorder="1" applyAlignment="1">
      <alignment horizontal="center" vertical="center" wrapText="1"/>
    </xf>
    <xf numFmtId="2" fontId="13" fillId="8" borderId="4" xfId="0" applyNumberFormat="1" applyFont="1" applyFill="1" applyBorder="1" applyAlignment="1">
      <alignment horizontal="left" vertical="center" wrapText="1"/>
    </xf>
    <xf numFmtId="2" fontId="13" fillId="8" borderId="0" xfId="0" applyNumberFormat="1" applyFont="1" applyFill="1" applyAlignment="1">
      <alignment horizontal="center" vertical="center" wrapText="1"/>
    </xf>
    <xf numFmtId="2" fontId="12" fillId="8" borderId="0" xfId="0" applyNumberFormat="1" applyFont="1" applyFill="1" applyAlignment="1">
      <alignment horizontal="center" vertical="center" wrapText="1"/>
    </xf>
    <xf numFmtId="2" fontId="13" fillId="5" borderId="0" xfId="0" applyNumberFormat="1" applyFont="1" applyFill="1" applyAlignment="1">
      <alignment horizontal="center" vertical="center" wrapText="1"/>
    </xf>
    <xf numFmtId="1" fontId="3" fillId="6" borderId="4" xfId="0" applyNumberFormat="1" applyFont="1" applyFill="1" applyBorder="1" applyAlignment="1">
      <alignment horizontal="center" vertical="center" wrapText="1"/>
    </xf>
    <xf numFmtId="1" fontId="3" fillId="7" borderId="4" xfId="0" applyNumberFormat="1" applyFont="1" applyFill="1" applyBorder="1" applyAlignment="1">
      <alignment horizontal="center" vertical="center" wrapText="1"/>
    </xf>
    <xf numFmtId="1" fontId="3" fillId="7" borderId="0" xfId="0" applyNumberFormat="1" applyFont="1" applyFill="1" applyAlignment="1">
      <alignment horizontal="center" vertical="center" wrapText="1"/>
    </xf>
    <xf numFmtId="1" fontId="3" fillId="5" borderId="4" xfId="0" applyNumberFormat="1"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1" fontId="1" fillId="7" borderId="4" xfId="0" applyNumberFormat="1" applyFont="1" applyFill="1" applyBorder="1" applyAlignment="1">
      <alignment horizontal="center" vertical="center" wrapText="1"/>
    </xf>
    <xf numFmtId="1" fontId="1" fillId="7" borderId="0" xfId="0" applyNumberFormat="1" applyFont="1" applyFill="1" applyAlignment="1">
      <alignment horizontal="center" vertical="center" wrapText="1"/>
    </xf>
    <xf numFmtId="1" fontId="1" fillId="4" borderId="4" xfId="0" applyNumberFormat="1" applyFont="1" applyFill="1" applyBorder="1" applyAlignment="1">
      <alignment horizontal="center" vertical="center" wrapText="1"/>
    </xf>
    <xf numFmtId="1" fontId="3" fillId="5" borderId="0" xfId="0" applyNumberFormat="1" applyFont="1" applyFill="1" applyAlignment="1">
      <alignment horizontal="center" vertical="center" wrapText="1"/>
    </xf>
    <xf numFmtId="1" fontId="3" fillId="5" borderId="3" xfId="0" applyNumberFormat="1" applyFont="1" applyFill="1" applyBorder="1" applyAlignment="1">
      <alignment horizontal="center" vertical="center" wrapText="1"/>
    </xf>
    <xf numFmtId="1" fontId="9" fillId="4" borderId="4" xfId="0" applyNumberFormat="1" applyFont="1" applyFill="1" applyBorder="1" applyAlignment="1">
      <alignment horizontal="center" vertical="center" wrapText="1"/>
    </xf>
    <xf numFmtId="1" fontId="3" fillId="6" borderId="4" xfId="0" applyNumberFormat="1" applyFont="1" applyFill="1" applyBorder="1" applyAlignment="1">
      <alignment vertical="center" wrapText="1"/>
    </xf>
    <xf numFmtId="1" fontId="3" fillId="5" borderId="0" xfId="0" applyNumberFormat="1" applyFont="1" applyFill="1" applyBorder="1" applyAlignment="1" applyProtection="1">
      <alignment horizontal="center" vertical="center" wrapText="1"/>
    </xf>
    <xf numFmtId="1" fontId="13" fillId="8" borderId="4" xfId="0" applyNumberFormat="1" applyFont="1" applyFill="1" applyBorder="1" applyAlignment="1">
      <alignment horizontal="center" vertical="center" wrapText="1"/>
    </xf>
    <xf numFmtId="2" fontId="1" fillId="0" borderId="0" xfId="0" applyNumberFormat="1" applyFont="1" applyBorder="1" applyAlignment="1">
      <alignment horizontal="center" vertical="center" wrapText="1"/>
    </xf>
    <xf numFmtId="1" fontId="1" fillId="5" borderId="0" xfId="0" applyNumberFormat="1" applyFont="1" applyFill="1" applyBorder="1" applyAlignment="1">
      <alignment horizontal="center" vertical="center" wrapText="1"/>
    </xf>
    <xf numFmtId="4" fontId="1" fillId="5" borderId="0" xfId="0" applyNumberFormat="1" applyFont="1" applyFill="1" applyBorder="1" applyAlignment="1">
      <alignment horizontal="center" vertical="center" wrapText="1"/>
    </xf>
    <xf numFmtId="4" fontId="3" fillId="5" borderId="0" xfId="0" applyNumberFormat="1" applyFont="1" applyFill="1" applyBorder="1" applyAlignment="1">
      <alignment horizontal="left" vertical="center" wrapText="1"/>
    </xf>
    <xf numFmtId="2" fontId="1" fillId="0" borderId="0" xfId="0" applyNumberFormat="1" applyFont="1" applyBorder="1" applyAlignment="1">
      <alignment horizontal="left" vertical="center" wrapText="1"/>
    </xf>
    <xf numFmtId="1" fontId="1" fillId="5" borderId="0" xfId="0" applyNumberFormat="1" applyFont="1" applyFill="1" applyBorder="1" applyAlignment="1">
      <alignment horizontal="left" vertical="center" wrapText="1"/>
    </xf>
    <xf numFmtId="2" fontId="6" fillId="5" borderId="0" xfId="0" applyNumberFormat="1" applyFont="1" applyFill="1" applyBorder="1" applyAlignment="1">
      <alignment horizontal="left" vertical="center" wrapText="1"/>
    </xf>
    <xf numFmtId="4" fontId="1" fillId="5" borderId="0" xfId="0" applyNumberFormat="1" applyFont="1" applyFill="1" applyBorder="1" applyAlignment="1">
      <alignment horizontal="left" vertical="center" wrapText="1"/>
    </xf>
    <xf numFmtId="2" fontId="1" fillId="5" borderId="0" xfId="0" applyNumberFormat="1" applyFont="1" applyFill="1" applyBorder="1" applyAlignment="1">
      <alignment horizontal="center" vertical="center" wrapText="1"/>
    </xf>
    <xf numFmtId="2" fontId="2" fillId="5" borderId="0" xfId="0" applyNumberFormat="1" applyFont="1" applyFill="1" applyBorder="1" applyAlignment="1" applyProtection="1">
      <alignment horizontal="left" vertical="center" wrapText="1"/>
    </xf>
    <xf numFmtId="2" fontId="12" fillId="5" borderId="4" xfId="0" applyNumberFormat="1" applyFont="1" applyFill="1" applyBorder="1" applyAlignment="1">
      <alignment horizontal="center" vertical="center" wrapText="1"/>
    </xf>
    <xf numFmtId="1" fontId="3" fillId="5" borderId="4"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2" fontId="3" fillId="5" borderId="6" xfId="0" applyNumberFormat="1" applyFont="1" applyFill="1" applyBorder="1" applyAlignment="1">
      <alignment horizontal="center" vertical="center" wrapText="1"/>
    </xf>
    <xf numFmtId="2" fontId="3" fillId="5" borderId="7"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2" fontId="3" fillId="5" borderId="2" xfId="0" applyNumberFormat="1" applyFont="1" applyFill="1" applyBorder="1" applyAlignment="1">
      <alignment horizontal="center" vertical="center" wrapText="1"/>
    </xf>
    <xf numFmtId="2" fontId="7" fillId="5" borderId="3" xfId="0" applyNumberFormat="1" applyFont="1" applyFill="1" applyBorder="1" applyAlignment="1">
      <alignment horizontal="center" vertical="center" wrapText="1"/>
    </xf>
    <xf numFmtId="2" fontId="7" fillId="5" borderId="5"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2" fontId="3" fillId="5" borderId="5" xfId="0" applyNumberFormat="1"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4" fontId="3" fillId="5" borderId="0" xfId="0" applyNumberFormat="1" applyFont="1" applyFill="1" applyBorder="1" applyAlignment="1">
      <alignment horizontal="center" vertical="center" wrapText="1"/>
    </xf>
    <xf numFmtId="2" fontId="3" fillId="5" borderId="0" xfId="1" applyNumberFormat="1" applyFont="1" applyFill="1" applyBorder="1" applyAlignment="1" applyProtection="1">
      <alignment horizontal="left" vertical="center" wrapText="1"/>
    </xf>
    <xf numFmtId="2" fontId="3" fillId="5" borderId="0" xfId="0" applyNumberFormat="1" applyFont="1" applyFill="1" applyBorder="1" applyAlignment="1">
      <alignment horizontal="left" vertical="center" wrapText="1"/>
    </xf>
    <xf numFmtId="2" fontId="3" fillId="5" borderId="0" xfId="0" applyNumberFormat="1" applyFont="1" applyFill="1" applyBorder="1" applyAlignment="1">
      <alignment horizontal="left" vertical="center" wrapText="1"/>
    </xf>
    <xf numFmtId="2" fontId="3" fillId="0" borderId="0" xfId="0" applyNumberFormat="1" applyFont="1" applyBorder="1" applyAlignment="1">
      <alignment horizontal="left" vertical="center" wrapText="1"/>
    </xf>
    <xf numFmtId="2" fontId="2" fillId="5" borderId="0" xfId="0" applyNumberFormat="1"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49" fontId="3" fillId="0" borderId="0" xfId="0" applyNumberFormat="1" applyFont="1" applyBorder="1" applyAlignment="1">
      <alignment horizontal="left" vertical="center" wrapText="1"/>
    </xf>
    <xf numFmtId="2" fontId="3" fillId="0" borderId="0" xfId="0" applyNumberFormat="1" applyFont="1" applyBorder="1" applyAlignment="1">
      <alignment horizontal="left" vertical="center"/>
    </xf>
    <xf numFmtId="4" fontId="3" fillId="0" borderId="0" xfId="0" applyNumberFormat="1" applyFont="1" applyBorder="1" applyAlignment="1">
      <alignment horizontal="left" vertical="center"/>
    </xf>
    <xf numFmtId="4" fontId="15" fillId="0" borderId="0" xfId="0" applyNumberFormat="1" applyFont="1" applyAlignment="1">
      <alignment horizontal="center" vertical="center"/>
    </xf>
    <xf numFmtId="0" fontId="15" fillId="0" borderId="0" xfId="0" applyFont="1" applyAlignment="1">
      <alignment vertical="center"/>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4" fontId="16" fillId="0" borderId="8" xfId="0" applyNumberFormat="1" applyFont="1" applyBorder="1" applyAlignment="1">
      <alignment horizontal="center" vertical="center"/>
    </xf>
    <xf numFmtId="4" fontId="16" fillId="0" borderId="0" xfId="0" applyNumberFormat="1" applyFont="1" applyBorder="1" applyAlignment="1">
      <alignment vertical="center"/>
    </xf>
    <xf numFmtId="2" fontId="12" fillId="5" borderId="0" xfId="0" applyNumberFormat="1" applyFont="1" applyFill="1" applyAlignment="1">
      <alignment horizontal="center" vertical="center" wrapText="1"/>
    </xf>
    <xf numFmtId="2" fontId="13" fillId="5" borderId="0" xfId="0" applyNumberFormat="1" applyFont="1" applyFill="1" applyAlignment="1">
      <alignment horizontal="center" vertical="center" wrapText="1"/>
    </xf>
  </cellXfs>
  <cellStyles count="2">
    <cellStyle name="Обычный" xfId="0" builtinId="0"/>
    <cellStyle name="Обычный 12 6" xfId="1"/>
  </cellStyles>
  <dxfs count="0"/>
  <tableStyles count="0" defaultTableStyle="TableStyleMedium2"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174</xdr:row>
      <xdr:rowOff>0</xdr:rowOff>
    </xdr:from>
    <xdr:ext cx="6144627" cy="1958592"/>
    <xdr:pic>
      <xdr:nvPicPr>
        <xdr:cNvPr id="2" name="Рисунок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350818" y="68441455"/>
          <a:ext cx="6144627" cy="1958592"/>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L181"/>
  <sheetViews>
    <sheetView tabSelected="1" view="pageBreakPreview" zoomScale="85" zoomScaleNormal="70" zoomScaleSheetLayoutView="85" zoomScalePageLayoutView="85" workbookViewId="0">
      <selection activeCell="B152" sqref="B152:AC152"/>
    </sheetView>
  </sheetViews>
  <sheetFormatPr defaultColWidth="9.140625" defaultRowHeight="15" outlineLevelCol="1"/>
  <cols>
    <col min="1" max="1" width="6.7109375" style="2" customWidth="1"/>
    <col min="2" max="2" width="13.5703125" style="8" customWidth="1"/>
    <col min="3" max="3" width="76.7109375" style="9" customWidth="1"/>
    <col min="4" max="4" width="9.140625" style="9" customWidth="1"/>
    <col min="5" max="5" width="16" style="10" customWidth="1"/>
    <col min="6" max="6" width="10.85546875" style="8" customWidth="1"/>
    <col min="7" max="9" width="10.85546875" style="8" hidden="1" customWidth="1" outlineLevel="1"/>
    <col min="10" max="10" width="10.85546875" style="8" customWidth="1" collapsed="1"/>
    <col min="11" max="11" width="13.7109375" style="8" customWidth="1"/>
    <col min="12" max="15" width="10.85546875" style="8" hidden="1" customWidth="1" outlineLevel="1"/>
    <col min="16" max="16" width="15.42578125" style="1" customWidth="1" collapsed="1"/>
    <col min="17" max="19" width="19.140625" style="1" customWidth="1"/>
    <col min="20" max="22" width="24.42578125" style="1" customWidth="1"/>
    <col min="23" max="23" width="105.28515625" style="9" customWidth="1"/>
    <col min="24" max="25" width="9.140625" style="11" customWidth="1"/>
    <col min="26" max="26" width="9.140625" style="8"/>
    <col min="27" max="27" width="13.7109375" style="8" bestFit="1" customWidth="1"/>
    <col min="28" max="38" width="9.140625" style="8"/>
    <col min="39" max="16384" width="9.140625" style="11"/>
  </cols>
  <sheetData>
    <row r="1" spans="1:38" s="122" customFormat="1" ht="15.75">
      <c r="A1" s="124" t="s">
        <v>201</v>
      </c>
      <c r="B1" s="124"/>
      <c r="C1" s="121"/>
      <c r="D1" s="121"/>
      <c r="E1" s="121"/>
      <c r="F1" s="121"/>
      <c r="G1" s="121"/>
      <c r="H1" s="121"/>
      <c r="I1" s="121"/>
      <c r="J1" s="121"/>
      <c r="K1" s="121"/>
      <c r="L1" s="121"/>
    </row>
    <row r="2" spans="1:38" s="122" customFormat="1" ht="15.75">
      <c r="A2" s="123" t="s">
        <v>202</v>
      </c>
      <c r="B2" s="123"/>
      <c r="C2" s="121"/>
      <c r="D2" s="121"/>
      <c r="E2" s="121"/>
      <c r="F2" s="121"/>
      <c r="G2" s="121"/>
      <c r="H2" s="121"/>
      <c r="I2" s="121"/>
      <c r="J2" s="121"/>
      <c r="K2" s="121"/>
      <c r="L2" s="121"/>
    </row>
    <row r="3" spans="1:38" s="122" customFormat="1" ht="15.75">
      <c r="A3" s="124" t="s">
        <v>203</v>
      </c>
      <c r="B3" s="124"/>
      <c r="C3" s="121"/>
      <c r="D3" s="121"/>
      <c r="E3" s="121"/>
      <c r="F3" s="121"/>
      <c r="G3" s="121"/>
      <c r="H3" s="121"/>
      <c r="I3" s="121"/>
      <c r="J3" s="121"/>
      <c r="K3" s="121"/>
      <c r="L3" s="121"/>
    </row>
    <row r="4" spans="1:38">
      <c r="R4" s="11"/>
    </row>
    <row r="5" spans="1:38" ht="18.75">
      <c r="A5" s="127" t="s">
        <v>0</v>
      </c>
      <c r="B5" s="127"/>
      <c r="C5" s="127"/>
      <c r="D5" s="127"/>
      <c r="E5" s="127"/>
      <c r="F5" s="127"/>
      <c r="G5" s="127"/>
      <c r="H5" s="127"/>
      <c r="I5" s="127"/>
      <c r="J5" s="127"/>
      <c r="K5" s="127"/>
      <c r="L5" s="127"/>
      <c r="M5" s="127"/>
      <c r="N5" s="127"/>
      <c r="O5" s="127"/>
      <c r="P5" s="127"/>
      <c r="Q5" s="127"/>
      <c r="R5" s="127"/>
      <c r="S5" s="127"/>
      <c r="T5" s="127"/>
      <c r="U5" s="127"/>
      <c r="V5" s="127"/>
      <c r="W5" s="127"/>
    </row>
    <row r="6" spans="1:38" ht="18.75">
      <c r="A6" s="128" t="s">
        <v>206</v>
      </c>
      <c r="B6" s="128"/>
      <c r="C6" s="128"/>
      <c r="D6" s="128"/>
      <c r="E6" s="128"/>
      <c r="F6" s="128"/>
      <c r="G6" s="128"/>
      <c r="H6" s="128"/>
      <c r="I6" s="128"/>
      <c r="J6" s="128"/>
      <c r="K6" s="128"/>
      <c r="L6" s="128"/>
      <c r="M6" s="128"/>
      <c r="N6" s="128"/>
      <c r="O6" s="128"/>
      <c r="P6" s="128"/>
      <c r="Q6" s="128"/>
      <c r="R6" s="128"/>
      <c r="S6" s="128"/>
      <c r="T6" s="128"/>
      <c r="U6" s="128"/>
      <c r="V6" s="128"/>
      <c r="W6" s="128"/>
    </row>
    <row r="7" spans="1:38" ht="28.5" customHeight="1">
      <c r="A7" s="127" t="s">
        <v>205</v>
      </c>
      <c r="B7" s="127"/>
      <c r="C7" s="127"/>
      <c r="D7" s="127"/>
      <c r="E7" s="127"/>
      <c r="F7" s="127"/>
      <c r="G7" s="127"/>
      <c r="H7" s="127"/>
      <c r="I7" s="127"/>
      <c r="J7" s="127"/>
      <c r="K7" s="127"/>
      <c r="L7" s="127"/>
      <c r="M7" s="127"/>
      <c r="N7" s="127"/>
      <c r="O7" s="127"/>
      <c r="P7" s="127"/>
      <c r="Q7" s="127"/>
      <c r="R7" s="127"/>
      <c r="S7" s="127"/>
      <c r="T7" s="127"/>
      <c r="U7" s="127"/>
      <c r="V7" s="127"/>
      <c r="W7" s="127"/>
    </row>
    <row r="8" spans="1:38">
      <c r="A8" s="80"/>
      <c r="B8" s="12"/>
      <c r="C8" s="13"/>
      <c r="D8" s="13"/>
      <c r="E8" s="14"/>
      <c r="F8" s="12"/>
      <c r="G8" s="12"/>
      <c r="H8" s="12"/>
      <c r="I8" s="12"/>
      <c r="J8" s="12"/>
      <c r="K8" s="12"/>
      <c r="L8" s="15"/>
      <c r="M8" s="15"/>
      <c r="N8" s="15"/>
      <c r="O8" s="15"/>
      <c r="P8" s="3"/>
      <c r="Q8" s="3"/>
      <c r="R8" s="3"/>
      <c r="S8" s="3"/>
      <c r="T8" s="3"/>
    </row>
    <row r="9" spans="1:38">
      <c r="Q9" s="108"/>
      <c r="R9" s="108"/>
      <c r="S9" s="108"/>
      <c r="T9" s="108"/>
      <c r="U9" s="108"/>
      <c r="V9" s="108"/>
      <c r="W9" s="48"/>
    </row>
    <row r="10" spans="1:38" ht="15.75" customHeight="1">
      <c r="B10" s="16"/>
      <c r="C10" s="17"/>
      <c r="D10" s="17"/>
      <c r="E10" s="18"/>
      <c r="F10" s="94"/>
      <c r="G10" s="94"/>
      <c r="H10" s="94"/>
      <c r="I10" s="94"/>
      <c r="Q10" s="4"/>
      <c r="R10" s="4"/>
      <c r="S10" s="4"/>
      <c r="T10" s="125" t="s">
        <v>204</v>
      </c>
      <c r="U10" s="125"/>
      <c r="V10" s="125"/>
      <c r="W10" s="125"/>
      <c r="X10" s="126"/>
    </row>
    <row r="11" spans="1:38" ht="29.25" customHeight="1">
      <c r="A11" s="97" t="s">
        <v>1</v>
      </c>
      <c r="B11" s="99" t="s">
        <v>2</v>
      </c>
      <c r="C11" s="100"/>
      <c r="D11" s="105" t="s">
        <v>176</v>
      </c>
      <c r="E11" s="103" t="s">
        <v>174</v>
      </c>
      <c r="F11" s="98" t="s">
        <v>175</v>
      </c>
      <c r="G11" s="98" t="s">
        <v>3</v>
      </c>
      <c r="H11" s="98"/>
      <c r="I11" s="98"/>
      <c r="J11" s="98" t="s">
        <v>4</v>
      </c>
      <c r="K11" s="98"/>
      <c r="L11" s="98" t="s">
        <v>5</v>
      </c>
      <c r="M11" s="98"/>
      <c r="N11" s="98"/>
      <c r="O11" s="98"/>
      <c r="P11" s="98"/>
      <c r="Q11" s="107" t="s">
        <v>6</v>
      </c>
      <c r="R11" s="107"/>
      <c r="S11" s="107"/>
      <c r="T11" s="107" t="s">
        <v>7</v>
      </c>
      <c r="U11" s="107"/>
      <c r="V11" s="107"/>
      <c r="W11" s="99" t="s">
        <v>8</v>
      </c>
      <c r="X11" s="86"/>
    </row>
    <row r="12" spans="1:38" ht="30">
      <c r="A12" s="97"/>
      <c r="B12" s="101"/>
      <c r="C12" s="102"/>
      <c r="D12" s="106"/>
      <c r="E12" s="104"/>
      <c r="F12" s="98"/>
      <c r="G12" s="7" t="s">
        <v>9</v>
      </c>
      <c r="H12" s="7"/>
      <c r="I12" s="7" t="s">
        <v>11</v>
      </c>
      <c r="J12" s="7" t="s">
        <v>31</v>
      </c>
      <c r="K12" s="7" t="s">
        <v>32</v>
      </c>
      <c r="L12" s="7" t="s">
        <v>12</v>
      </c>
      <c r="M12" s="7" t="s">
        <v>9</v>
      </c>
      <c r="N12" s="7" t="s">
        <v>10</v>
      </c>
      <c r="O12" s="7" t="s">
        <v>11</v>
      </c>
      <c r="P12" s="5" t="s">
        <v>13</v>
      </c>
      <c r="Q12" s="5" t="s">
        <v>14</v>
      </c>
      <c r="R12" s="5" t="s">
        <v>15</v>
      </c>
      <c r="S12" s="5" t="s">
        <v>16</v>
      </c>
      <c r="T12" s="5" t="s">
        <v>14</v>
      </c>
      <c r="U12" s="5" t="s">
        <v>15</v>
      </c>
      <c r="V12" s="5" t="s">
        <v>16</v>
      </c>
      <c r="W12" s="106"/>
    </row>
    <row r="13" spans="1:38" s="25" customFormat="1" ht="30" customHeight="1">
      <c r="A13" s="96" t="s">
        <v>17</v>
      </c>
      <c r="B13" s="96"/>
      <c r="C13" s="96"/>
      <c r="D13" s="96"/>
      <c r="E13" s="96"/>
      <c r="F13" s="96"/>
      <c r="G13" s="96"/>
      <c r="H13" s="96"/>
      <c r="I13" s="96"/>
      <c r="J13" s="96"/>
      <c r="K13" s="96"/>
      <c r="L13" s="96"/>
      <c r="M13" s="96"/>
      <c r="N13" s="96"/>
      <c r="O13" s="96"/>
      <c r="P13" s="96"/>
      <c r="Q13" s="96"/>
      <c r="R13" s="96"/>
      <c r="S13" s="96"/>
      <c r="T13" s="96"/>
      <c r="U13" s="96"/>
      <c r="V13" s="96"/>
      <c r="W13" s="96"/>
      <c r="Z13" s="56"/>
      <c r="AA13" s="56"/>
      <c r="AB13" s="56"/>
      <c r="AC13" s="56"/>
      <c r="AD13" s="56"/>
      <c r="AE13" s="56"/>
      <c r="AF13" s="56"/>
      <c r="AG13" s="56"/>
      <c r="AH13" s="56"/>
      <c r="AI13" s="56"/>
      <c r="AJ13" s="56"/>
      <c r="AK13" s="56"/>
      <c r="AL13" s="56"/>
    </row>
    <row r="14" spans="1:38" s="26" customFormat="1" ht="23.45" customHeight="1">
      <c r="A14" s="72"/>
      <c r="B14" s="29"/>
      <c r="C14" s="27" t="s">
        <v>18</v>
      </c>
      <c r="D14" s="29"/>
      <c r="E14" s="27"/>
      <c r="F14" s="27"/>
      <c r="G14" s="27"/>
      <c r="H14" s="27"/>
      <c r="I14" s="27"/>
      <c r="J14" s="27"/>
      <c r="K14" s="27"/>
      <c r="L14" s="27"/>
      <c r="M14" s="27"/>
      <c r="N14" s="27"/>
      <c r="O14" s="27"/>
      <c r="P14" s="58"/>
      <c r="Q14" s="64"/>
      <c r="R14" s="64"/>
      <c r="S14" s="64"/>
      <c r="T14" s="64"/>
      <c r="U14" s="64"/>
      <c r="V14" s="64"/>
      <c r="W14" s="49"/>
      <c r="Z14" s="15"/>
      <c r="AA14" s="15"/>
      <c r="AB14" s="15"/>
      <c r="AC14" s="15"/>
      <c r="AD14" s="15"/>
      <c r="AE14" s="15"/>
      <c r="AF14" s="15"/>
      <c r="AG14" s="15"/>
      <c r="AH14" s="15"/>
      <c r="AI14" s="15"/>
      <c r="AJ14" s="15"/>
      <c r="AK14" s="15"/>
      <c r="AL14" s="15"/>
    </row>
    <row r="15" spans="1:38" s="31" customFormat="1" ht="24" customHeight="1">
      <c r="A15" s="73"/>
      <c r="B15" s="32"/>
      <c r="C15" s="32" t="s">
        <v>35</v>
      </c>
      <c r="D15" s="34" t="s">
        <v>177</v>
      </c>
      <c r="E15" s="32"/>
      <c r="F15" s="33">
        <f>SUM(F16:F22)</f>
        <v>26</v>
      </c>
      <c r="G15" s="33">
        <f t="shared" ref="G15:P15" si="0">SUM(G16:G22)</f>
        <v>26</v>
      </c>
      <c r="H15" s="33">
        <f t="shared" si="0"/>
        <v>0</v>
      </c>
      <c r="I15" s="33">
        <f t="shared" si="0"/>
        <v>0</v>
      </c>
      <c r="J15" s="33"/>
      <c r="K15" s="33"/>
      <c r="L15" s="34"/>
      <c r="M15" s="34">
        <f t="shared" si="0"/>
        <v>183.98399999999998</v>
      </c>
      <c r="N15" s="34">
        <f t="shared" si="0"/>
        <v>0</v>
      </c>
      <c r="O15" s="34">
        <f t="shared" si="0"/>
        <v>0</v>
      </c>
      <c r="P15" s="59">
        <f t="shared" si="0"/>
        <v>183.98399999999998</v>
      </c>
      <c r="Q15" s="62">
        <f>T15/P15</f>
        <v>0</v>
      </c>
      <c r="R15" s="62">
        <f>U15/P15</f>
        <v>0</v>
      </c>
      <c r="S15" s="62">
        <f>R15+Q15</f>
        <v>0</v>
      </c>
      <c r="T15" s="62">
        <f>SUM(T16:T22)</f>
        <v>0</v>
      </c>
      <c r="U15" s="62">
        <f>SUM(U16:U22)</f>
        <v>0</v>
      </c>
      <c r="V15" s="62">
        <f>SUM(V16:V22)</f>
        <v>0</v>
      </c>
      <c r="W15" s="50"/>
      <c r="Z15" s="15"/>
      <c r="AA15" s="15"/>
      <c r="AB15" s="15"/>
      <c r="AC15" s="15"/>
      <c r="AD15" s="15"/>
      <c r="AE15" s="15"/>
      <c r="AF15" s="15"/>
      <c r="AG15" s="15"/>
      <c r="AH15" s="15"/>
      <c r="AI15" s="15"/>
      <c r="AJ15" s="15"/>
      <c r="AK15" s="15"/>
      <c r="AL15" s="15"/>
    </row>
    <row r="16" spans="1:38" s="20" customFormat="1" ht="22.15" customHeight="1">
      <c r="A16" s="75">
        <v>1</v>
      </c>
      <c r="B16" s="21" t="s">
        <v>36</v>
      </c>
      <c r="C16" s="22" t="s">
        <v>37</v>
      </c>
      <c r="D16" s="21" t="s">
        <v>177</v>
      </c>
      <c r="E16" s="23" t="s">
        <v>19</v>
      </c>
      <c r="F16" s="21">
        <v>10</v>
      </c>
      <c r="G16" s="21">
        <v>10</v>
      </c>
      <c r="H16" s="21">
        <v>0</v>
      </c>
      <c r="I16" s="21">
        <v>0</v>
      </c>
      <c r="J16" s="21">
        <f>1520+3120</f>
        <v>4640</v>
      </c>
      <c r="K16" s="21">
        <v>2400</v>
      </c>
      <c r="L16" s="7">
        <f>J16*K16/1000000</f>
        <v>11.135999999999999</v>
      </c>
      <c r="M16" s="7">
        <f>G16*$L16</f>
        <v>111.35999999999999</v>
      </c>
      <c r="N16" s="7">
        <f t="shared" ref="N16:O22" si="1">H16*$L16</f>
        <v>0</v>
      </c>
      <c r="O16" s="7">
        <f t="shared" si="1"/>
        <v>0</v>
      </c>
      <c r="P16" s="5">
        <f>SUM(M16:O16)</f>
        <v>111.35999999999999</v>
      </c>
      <c r="Q16" s="5"/>
      <c r="R16" s="5"/>
      <c r="S16" s="5">
        <f>Q16+R16</f>
        <v>0</v>
      </c>
      <c r="T16" s="5">
        <f>Q16*P16</f>
        <v>0</v>
      </c>
      <c r="U16" s="5">
        <f>P16*R16</f>
        <v>0</v>
      </c>
      <c r="V16" s="5">
        <f>T16+U16</f>
        <v>0</v>
      </c>
      <c r="W16" s="51" t="s">
        <v>21</v>
      </c>
      <c r="Z16" s="15"/>
      <c r="AA16" s="15"/>
      <c r="AB16" s="15"/>
      <c r="AC16" s="15"/>
      <c r="AD16" s="15"/>
      <c r="AE16" s="15"/>
      <c r="AF16" s="15"/>
      <c r="AG16" s="15"/>
      <c r="AH16" s="15"/>
      <c r="AI16" s="15"/>
      <c r="AJ16" s="15"/>
      <c r="AK16" s="15"/>
      <c r="AL16" s="15"/>
    </row>
    <row r="17" spans="1:38" s="20" customFormat="1" ht="22.15" customHeight="1">
      <c r="A17" s="75">
        <v>2</v>
      </c>
      <c r="B17" s="21" t="s">
        <v>38</v>
      </c>
      <c r="C17" s="22" t="s">
        <v>37</v>
      </c>
      <c r="D17" s="21" t="s">
        <v>177</v>
      </c>
      <c r="E17" s="23" t="s">
        <v>19</v>
      </c>
      <c r="F17" s="21">
        <v>2</v>
      </c>
      <c r="G17" s="21">
        <v>2</v>
      </c>
      <c r="H17" s="21">
        <v>0</v>
      </c>
      <c r="I17" s="21">
        <v>0</v>
      </c>
      <c r="J17" s="21">
        <v>4740</v>
      </c>
      <c r="K17" s="21">
        <v>890</v>
      </c>
      <c r="L17" s="7">
        <f t="shared" ref="L17:L22" si="2">J17*K17/1000000</f>
        <v>4.2186000000000003</v>
      </c>
      <c r="M17" s="7">
        <f t="shared" ref="M17:M22" si="3">G17*$L17</f>
        <v>8.4372000000000007</v>
      </c>
      <c r="N17" s="7">
        <f t="shared" si="1"/>
        <v>0</v>
      </c>
      <c r="O17" s="7">
        <f t="shared" si="1"/>
        <v>0</v>
      </c>
      <c r="P17" s="5">
        <f t="shared" ref="P17:P22" si="4">SUM(M17:O17)</f>
        <v>8.4372000000000007</v>
      </c>
      <c r="Q17" s="5"/>
      <c r="R17" s="5"/>
      <c r="S17" s="5">
        <f t="shared" ref="S17:S55" si="5">Q17+R17</f>
        <v>0</v>
      </c>
      <c r="T17" s="5">
        <f t="shared" ref="T17:T53" si="6">Q17*P17</f>
        <v>0</v>
      </c>
      <c r="U17" s="5">
        <f t="shared" ref="U17:U53" si="7">P17*R17</f>
        <v>0</v>
      </c>
      <c r="V17" s="5">
        <f t="shared" ref="V17:V55" si="8">T17+U17</f>
        <v>0</v>
      </c>
      <c r="W17" s="51" t="s">
        <v>21</v>
      </c>
      <c r="Z17" s="15"/>
      <c r="AA17" s="15"/>
      <c r="AB17" s="15"/>
      <c r="AC17" s="15"/>
      <c r="AD17" s="15"/>
      <c r="AE17" s="15"/>
      <c r="AF17" s="15"/>
      <c r="AG17" s="15"/>
      <c r="AH17" s="15"/>
      <c r="AI17" s="15"/>
      <c r="AJ17" s="15"/>
      <c r="AK17" s="15"/>
      <c r="AL17" s="15"/>
    </row>
    <row r="18" spans="1:38" s="20" customFormat="1" ht="22.15" customHeight="1">
      <c r="A18" s="75">
        <v>3</v>
      </c>
      <c r="B18" s="21" t="s">
        <v>39</v>
      </c>
      <c r="C18" s="22" t="s">
        <v>37</v>
      </c>
      <c r="D18" s="21" t="s">
        <v>177</v>
      </c>
      <c r="E18" s="23" t="s">
        <v>19</v>
      </c>
      <c r="F18" s="21">
        <v>2</v>
      </c>
      <c r="G18" s="21">
        <v>2</v>
      </c>
      <c r="H18" s="21">
        <v>0</v>
      </c>
      <c r="I18" s="21">
        <v>0</v>
      </c>
      <c r="J18" s="21">
        <v>4740</v>
      </c>
      <c r="K18" s="21">
        <v>890</v>
      </c>
      <c r="L18" s="7">
        <f t="shared" si="2"/>
        <v>4.2186000000000003</v>
      </c>
      <c r="M18" s="7">
        <f t="shared" si="3"/>
        <v>8.4372000000000007</v>
      </c>
      <c r="N18" s="7">
        <f t="shared" si="1"/>
        <v>0</v>
      </c>
      <c r="O18" s="7">
        <f t="shared" si="1"/>
        <v>0</v>
      </c>
      <c r="P18" s="5">
        <f t="shared" si="4"/>
        <v>8.4372000000000007</v>
      </c>
      <c r="Q18" s="5"/>
      <c r="R18" s="5"/>
      <c r="S18" s="5">
        <f t="shared" si="5"/>
        <v>0</v>
      </c>
      <c r="T18" s="5">
        <f t="shared" si="6"/>
        <v>0</v>
      </c>
      <c r="U18" s="5">
        <f t="shared" si="7"/>
        <v>0</v>
      </c>
      <c r="V18" s="5">
        <f t="shared" si="8"/>
        <v>0</v>
      </c>
      <c r="W18" s="51" t="s">
        <v>21</v>
      </c>
      <c r="Z18" s="15"/>
      <c r="AA18" s="15"/>
      <c r="AB18" s="15"/>
      <c r="AC18" s="15"/>
      <c r="AD18" s="15"/>
      <c r="AE18" s="15"/>
      <c r="AF18" s="15"/>
      <c r="AG18" s="15"/>
      <c r="AH18" s="15"/>
      <c r="AI18" s="15"/>
      <c r="AJ18" s="15"/>
      <c r="AK18" s="15"/>
      <c r="AL18" s="15"/>
    </row>
    <row r="19" spans="1:38" s="20" customFormat="1" ht="22.15" customHeight="1">
      <c r="A19" s="75">
        <v>4</v>
      </c>
      <c r="B19" s="21" t="s">
        <v>40</v>
      </c>
      <c r="C19" s="22" t="s">
        <v>37</v>
      </c>
      <c r="D19" s="21" t="s">
        <v>177</v>
      </c>
      <c r="E19" s="23" t="s">
        <v>19</v>
      </c>
      <c r="F19" s="21">
        <v>3</v>
      </c>
      <c r="G19" s="21">
        <v>3</v>
      </c>
      <c r="H19" s="21">
        <v>0</v>
      </c>
      <c r="I19" s="21">
        <v>0</v>
      </c>
      <c r="J19" s="21">
        <v>5220</v>
      </c>
      <c r="K19" s="21">
        <v>890</v>
      </c>
      <c r="L19" s="7">
        <f t="shared" si="2"/>
        <v>4.6458000000000004</v>
      </c>
      <c r="M19" s="7">
        <f t="shared" si="3"/>
        <v>13.9374</v>
      </c>
      <c r="N19" s="7">
        <f t="shared" si="1"/>
        <v>0</v>
      </c>
      <c r="O19" s="7">
        <f t="shared" si="1"/>
        <v>0</v>
      </c>
      <c r="P19" s="5">
        <f t="shared" si="4"/>
        <v>13.9374</v>
      </c>
      <c r="Q19" s="5"/>
      <c r="R19" s="5"/>
      <c r="S19" s="5">
        <f t="shared" si="5"/>
        <v>0</v>
      </c>
      <c r="T19" s="5">
        <f t="shared" si="6"/>
        <v>0</v>
      </c>
      <c r="U19" s="5">
        <f t="shared" si="7"/>
        <v>0</v>
      </c>
      <c r="V19" s="5">
        <f t="shared" si="8"/>
        <v>0</v>
      </c>
      <c r="W19" s="51" t="s">
        <v>21</v>
      </c>
      <c r="Z19" s="15"/>
      <c r="AA19" s="15"/>
      <c r="AB19" s="15"/>
      <c r="AC19" s="15"/>
      <c r="AD19" s="15"/>
      <c r="AE19" s="15"/>
      <c r="AF19" s="15"/>
      <c r="AG19" s="15"/>
      <c r="AH19" s="15"/>
      <c r="AI19" s="15"/>
      <c r="AJ19" s="15"/>
      <c r="AK19" s="15"/>
      <c r="AL19" s="15"/>
    </row>
    <row r="20" spans="1:38" s="20" customFormat="1" ht="22.15" customHeight="1">
      <c r="A20" s="75">
        <v>5</v>
      </c>
      <c r="B20" s="21" t="s">
        <v>48</v>
      </c>
      <c r="C20" s="22" t="s">
        <v>37</v>
      </c>
      <c r="D20" s="21" t="s">
        <v>177</v>
      </c>
      <c r="E20" s="23" t="s">
        <v>19</v>
      </c>
      <c r="F20" s="21">
        <v>3</v>
      </c>
      <c r="G20" s="21">
        <v>3</v>
      </c>
      <c r="H20" s="21">
        <v>0</v>
      </c>
      <c r="I20" s="21">
        <v>0</v>
      </c>
      <c r="J20" s="21">
        <v>5220</v>
      </c>
      <c r="K20" s="21">
        <v>890</v>
      </c>
      <c r="L20" s="7">
        <f t="shared" si="2"/>
        <v>4.6458000000000004</v>
      </c>
      <c r="M20" s="7">
        <f t="shared" si="3"/>
        <v>13.9374</v>
      </c>
      <c r="N20" s="7">
        <f t="shared" si="1"/>
        <v>0</v>
      </c>
      <c r="O20" s="7">
        <f t="shared" si="1"/>
        <v>0</v>
      </c>
      <c r="P20" s="5">
        <f t="shared" si="4"/>
        <v>13.9374</v>
      </c>
      <c r="Q20" s="5"/>
      <c r="R20" s="5"/>
      <c r="S20" s="5">
        <f t="shared" si="5"/>
        <v>0</v>
      </c>
      <c r="T20" s="5">
        <f t="shared" si="6"/>
        <v>0</v>
      </c>
      <c r="U20" s="5">
        <f t="shared" si="7"/>
        <v>0</v>
      </c>
      <c r="V20" s="5">
        <f t="shared" si="8"/>
        <v>0</v>
      </c>
      <c r="W20" s="51" t="s">
        <v>21</v>
      </c>
      <c r="Z20" s="15"/>
      <c r="AA20" s="15"/>
      <c r="AB20" s="15"/>
      <c r="AC20" s="15"/>
      <c r="AD20" s="15"/>
      <c r="AE20" s="15"/>
      <c r="AF20" s="15"/>
      <c r="AG20" s="15"/>
      <c r="AH20" s="15"/>
      <c r="AI20" s="15"/>
      <c r="AJ20" s="15"/>
      <c r="AK20" s="15"/>
      <c r="AL20" s="15"/>
    </row>
    <row r="21" spans="1:38" s="20" customFormat="1" ht="22.15" customHeight="1">
      <c r="A21" s="75">
        <v>6</v>
      </c>
      <c r="B21" s="21" t="s">
        <v>41</v>
      </c>
      <c r="C21" s="22" t="s">
        <v>37</v>
      </c>
      <c r="D21" s="21" t="s">
        <v>177</v>
      </c>
      <c r="E21" s="23" t="s">
        <v>19</v>
      </c>
      <c r="F21" s="21">
        <v>3</v>
      </c>
      <c r="G21" s="21">
        <v>3</v>
      </c>
      <c r="H21" s="21">
        <v>0</v>
      </c>
      <c r="I21" s="21">
        <v>0</v>
      </c>
      <c r="J21" s="21">
        <v>5220</v>
      </c>
      <c r="K21" s="21">
        <v>890</v>
      </c>
      <c r="L21" s="7">
        <f t="shared" si="2"/>
        <v>4.6458000000000004</v>
      </c>
      <c r="M21" s="7">
        <f t="shared" si="3"/>
        <v>13.9374</v>
      </c>
      <c r="N21" s="7">
        <f t="shared" si="1"/>
        <v>0</v>
      </c>
      <c r="O21" s="7">
        <f t="shared" si="1"/>
        <v>0</v>
      </c>
      <c r="P21" s="5">
        <f t="shared" si="4"/>
        <v>13.9374</v>
      </c>
      <c r="Q21" s="5"/>
      <c r="R21" s="5"/>
      <c r="S21" s="5">
        <f t="shared" si="5"/>
        <v>0</v>
      </c>
      <c r="T21" s="5">
        <f t="shared" si="6"/>
        <v>0</v>
      </c>
      <c r="U21" s="5">
        <f t="shared" si="7"/>
        <v>0</v>
      </c>
      <c r="V21" s="5">
        <f t="shared" si="8"/>
        <v>0</v>
      </c>
      <c r="W21" s="51" t="s">
        <v>21</v>
      </c>
      <c r="Z21" s="15"/>
      <c r="AA21" s="15"/>
      <c r="AB21" s="15"/>
      <c r="AC21" s="15"/>
      <c r="AD21" s="15"/>
      <c r="AE21" s="15"/>
      <c r="AF21" s="15"/>
      <c r="AG21" s="15"/>
      <c r="AH21" s="15"/>
      <c r="AI21" s="15"/>
      <c r="AJ21" s="15"/>
      <c r="AK21" s="15"/>
      <c r="AL21" s="15"/>
    </row>
    <row r="22" spans="1:38" s="20" customFormat="1" ht="22.15" customHeight="1">
      <c r="A22" s="75">
        <v>7</v>
      </c>
      <c r="B22" s="35" t="s">
        <v>42</v>
      </c>
      <c r="C22" s="36" t="s">
        <v>37</v>
      </c>
      <c r="D22" s="35" t="s">
        <v>177</v>
      </c>
      <c r="E22" s="37" t="s">
        <v>19</v>
      </c>
      <c r="F22" s="35">
        <v>3</v>
      </c>
      <c r="G22" s="35">
        <v>3</v>
      </c>
      <c r="H22" s="35">
        <v>0</v>
      </c>
      <c r="I22" s="35">
        <v>0</v>
      </c>
      <c r="J22" s="35">
        <v>5220</v>
      </c>
      <c r="K22" s="35">
        <v>890</v>
      </c>
      <c r="L22" s="38">
        <f t="shared" si="2"/>
        <v>4.6458000000000004</v>
      </c>
      <c r="M22" s="38">
        <f t="shared" si="3"/>
        <v>13.9374</v>
      </c>
      <c r="N22" s="38">
        <f t="shared" si="1"/>
        <v>0</v>
      </c>
      <c r="O22" s="38">
        <f t="shared" si="1"/>
        <v>0</v>
      </c>
      <c r="P22" s="6">
        <f t="shared" si="4"/>
        <v>13.9374</v>
      </c>
      <c r="Q22" s="5"/>
      <c r="R22" s="5"/>
      <c r="S22" s="6">
        <f t="shared" si="5"/>
        <v>0</v>
      </c>
      <c r="T22" s="6">
        <f t="shared" si="6"/>
        <v>0</v>
      </c>
      <c r="U22" s="6">
        <f t="shared" si="7"/>
        <v>0</v>
      </c>
      <c r="V22" s="6">
        <f t="shared" si="8"/>
        <v>0</v>
      </c>
      <c r="W22" s="52" t="s">
        <v>21</v>
      </c>
      <c r="Z22" s="15"/>
      <c r="AA22" s="15"/>
      <c r="AB22" s="15"/>
      <c r="AC22" s="15"/>
      <c r="AD22" s="15"/>
      <c r="AE22" s="15"/>
      <c r="AF22" s="15"/>
      <c r="AG22" s="15"/>
      <c r="AH22" s="15"/>
      <c r="AI22" s="15"/>
      <c r="AJ22" s="15"/>
      <c r="AK22" s="15"/>
      <c r="AL22" s="15"/>
    </row>
    <row r="23" spans="1:38" s="31" customFormat="1" ht="24" customHeight="1">
      <c r="A23" s="73"/>
      <c r="B23" s="32"/>
      <c r="C23" s="32" t="s">
        <v>58</v>
      </c>
      <c r="D23" s="33" t="s">
        <v>177</v>
      </c>
      <c r="E23" s="32"/>
      <c r="F23" s="33">
        <f>SUM(F24:F25)</f>
        <v>6</v>
      </c>
      <c r="G23" s="33">
        <f t="shared" ref="G23:P23" si="9">SUM(G24:G25)</f>
        <v>6</v>
      </c>
      <c r="H23" s="33">
        <f t="shared" si="9"/>
        <v>0</v>
      </c>
      <c r="I23" s="33">
        <f t="shared" si="9"/>
        <v>0</v>
      </c>
      <c r="J23" s="33"/>
      <c r="K23" s="33"/>
      <c r="L23" s="34"/>
      <c r="M23" s="34">
        <f t="shared" si="9"/>
        <v>68.719799999999992</v>
      </c>
      <c r="N23" s="34">
        <f t="shared" si="9"/>
        <v>0</v>
      </c>
      <c r="O23" s="34">
        <f t="shared" si="9"/>
        <v>0</v>
      </c>
      <c r="P23" s="59">
        <f t="shared" si="9"/>
        <v>68.719799999999992</v>
      </c>
      <c r="Q23" s="62">
        <f>T23/P23</f>
        <v>0</v>
      </c>
      <c r="R23" s="62">
        <f>U23/P23</f>
        <v>0</v>
      </c>
      <c r="S23" s="62">
        <f>R23+Q23</f>
        <v>0</v>
      </c>
      <c r="T23" s="62">
        <f>T24+T25</f>
        <v>0</v>
      </c>
      <c r="U23" s="62">
        <f>U24+U25</f>
        <v>0</v>
      </c>
      <c r="V23" s="62">
        <f>V24+V25</f>
        <v>0</v>
      </c>
      <c r="W23" s="50"/>
      <c r="X23" s="20"/>
      <c r="Y23" s="20"/>
      <c r="Z23" s="15"/>
      <c r="AA23" s="15"/>
      <c r="AB23" s="15"/>
      <c r="AC23" s="15"/>
      <c r="AD23" s="15"/>
      <c r="AE23" s="15"/>
      <c r="AF23" s="15"/>
      <c r="AG23" s="15"/>
      <c r="AH23" s="15"/>
      <c r="AI23" s="15"/>
      <c r="AJ23" s="15"/>
      <c r="AK23" s="15"/>
      <c r="AL23" s="15"/>
    </row>
    <row r="24" spans="1:38" s="20" customFormat="1" ht="30" customHeight="1">
      <c r="A24" s="75">
        <v>8</v>
      </c>
      <c r="B24" s="21" t="s">
        <v>59</v>
      </c>
      <c r="C24" s="22" t="s">
        <v>60</v>
      </c>
      <c r="D24" s="21" t="s">
        <v>177</v>
      </c>
      <c r="E24" s="23" t="s">
        <v>19</v>
      </c>
      <c r="F24" s="21">
        <v>3</v>
      </c>
      <c r="G24" s="21">
        <v>3</v>
      </c>
      <c r="H24" s="21">
        <v>0</v>
      </c>
      <c r="I24" s="21">
        <v>0</v>
      </c>
      <c r="J24" s="21">
        <v>16940</v>
      </c>
      <c r="K24" s="21">
        <v>1060</v>
      </c>
      <c r="L24" s="7">
        <f>J24*K24/1000000</f>
        <v>17.956399999999999</v>
      </c>
      <c r="M24" s="7">
        <f t="shared" ref="M24:O25" si="10">G24*$L24</f>
        <v>53.869199999999992</v>
      </c>
      <c r="N24" s="7">
        <f t="shared" si="10"/>
        <v>0</v>
      </c>
      <c r="O24" s="7">
        <f t="shared" si="10"/>
        <v>0</v>
      </c>
      <c r="P24" s="5">
        <f>SUM(M24:O24)</f>
        <v>53.869199999999992</v>
      </c>
      <c r="Q24" s="5"/>
      <c r="R24" s="5"/>
      <c r="S24" s="5">
        <f t="shared" si="5"/>
        <v>0</v>
      </c>
      <c r="T24" s="5">
        <f t="shared" si="6"/>
        <v>0</v>
      </c>
      <c r="U24" s="5">
        <f t="shared" si="7"/>
        <v>0</v>
      </c>
      <c r="V24" s="5">
        <f t="shared" si="8"/>
        <v>0</v>
      </c>
      <c r="W24" s="51" t="s">
        <v>33</v>
      </c>
      <c r="Z24" s="15"/>
      <c r="AA24" s="15"/>
      <c r="AB24" s="15"/>
      <c r="AC24" s="15"/>
      <c r="AD24" s="15"/>
      <c r="AE24" s="15"/>
      <c r="AF24" s="15"/>
      <c r="AG24" s="15"/>
      <c r="AH24" s="15"/>
      <c r="AI24" s="15"/>
      <c r="AJ24" s="15"/>
      <c r="AK24" s="15"/>
      <c r="AL24" s="15"/>
    </row>
    <row r="25" spans="1:38" s="20" customFormat="1" ht="30" customHeight="1">
      <c r="A25" s="75">
        <v>9</v>
      </c>
      <c r="B25" s="21" t="s">
        <v>61</v>
      </c>
      <c r="C25" s="22" t="s">
        <v>60</v>
      </c>
      <c r="D25" s="21" t="s">
        <v>177</v>
      </c>
      <c r="E25" s="23" t="s">
        <v>19</v>
      </c>
      <c r="F25" s="21">
        <v>3</v>
      </c>
      <c r="G25" s="21">
        <v>3</v>
      </c>
      <c r="H25" s="21">
        <v>0</v>
      </c>
      <c r="I25" s="21">
        <v>0</v>
      </c>
      <c r="J25" s="21">
        <v>4670</v>
      </c>
      <c r="K25" s="21">
        <v>1060</v>
      </c>
      <c r="L25" s="7">
        <f>J25*K25/1000000</f>
        <v>4.9501999999999997</v>
      </c>
      <c r="M25" s="7">
        <f t="shared" si="10"/>
        <v>14.8506</v>
      </c>
      <c r="N25" s="7">
        <f t="shared" si="10"/>
        <v>0</v>
      </c>
      <c r="O25" s="7">
        <f t="shared" si="10"/>
        <v>0</v>
      </c>
      <c r="P25" s="5">
        <f>SUM(M25:O25)</f>
        <v>14.8506</v>
      </c>
      <c r="Q25" s="5"/>
      <c r="R25" s="5"/>
      <c r="S25" s="5">
        <f t="shared" si="5"/>
        <v>0</v>
      </c>
      <c r="T25" s="5">
        <f t="shared" si="6"/>
        <v>0</v>
      </c>
      <c r="U25" s="5">
        <f t="shared" si="7"/>
        <v>0</v>
      </c>
      <c r="V25" s="5">
        <f t="shared" si="8"/>
        <v>0</v>
      </c>
      <c r="W25" s="51" t="s">
        <v>33</v>
      </c>
      <c r="Z25" s="15"/>
      <c r="AA25" s="15"/>
      <c r="AB25" s="15"/>
      <c r="AC25" s="15"/>
      <c r="AD25" s="15"/>
      <c r="AE25" s="15"/>
      <c r="AF25" s="15"/>
      <c r="AG25" s="15"/>
      <c r="AH25" s="15"/>
      <c r="AI25" s="15"/>
      <c r="AJ25" s="15"/>
      <c r="AK25" s="15"/>
      <c r="AL25" s="15"/>
    </row>
    <row r="26" spans="1:38" s="31" customFormat="1" ht="30" customHeight="1">
      <c r="A26" s="74"/>
      <c r="B26" s="32"/>
      <c r="C26" s="32" t="s">
        <v>65</v>
      </c>
      <c r="D26" s="33" t="s">
        <v>177</v>
      </c>
      <c r="E26" s="32"/>
      <c r="F26" s="33">
        <f>SUM(F27:F42)</f>
        <v>65</v>
      </c>
      <c r="G26" s="33">
        <f t="shared" ref="G26:O26" si="11">SUM(G27:G42)</f>
        <v>0</v>
      </c>
      <c r="H26" s="33">
        <f t="shared" si="11"/>
        <v>65</v>
      </c>
      <c r="I26" s="33">
        <f t="shared" si="11"/>
        <v>0</v>
      </c>
      <c r="J26" s="33"/>
      <c r="K26" s="33"/>
      <c r="L26" s="34"/>
      <c r="M26" s="34">
        <f t="shared" si="11"/>
        <v>0</v>
      </c>
      <c r="N26" s="34">
        <f t="shared" si="11"/>
        <v>778.91600000000005</v>
      </c>
      <c r="O26" s="34">
        <f t="shared" si="11"/>
        <v>0</v>
      </c>
      <c r="P26" s="59">
        <f>SUM(P27:P42)</f>
        <v>778.91600000000005</v>
      </c>
      <c r="Q26" s="62">
        <f>T26/P26</f>
        <v>0</v>
      </c>
      <c r="R26" s="62">
        <f>U26/P26</f>
        <v>0</v>
      </c>
      <c r="S26" s="62">
        <f>R26+Q26</f>
        <v>0</v>
      </c>
      <c r="T26" s="62">
        <f>SUM(T27:T42)</f>
        <v>0</v>
      </c>
      <c r="U26" s="62">
        <f>SUM(U27:U42)</f>
        <v>0</v>
      </c>
      <c r="V26" s="62">
        <f>SUM(V27:V42)</f>
        <v>0</v>
      </c>
      <c r="W26" s="50"/>
      <c r="Z26" s="15"/>
      <c r="AA26" s="15"/>
      <c r="AB26" s="15"/>
      <c r="AC26" s="15"/>
      <c r="AD26" s="15"/>
      <c r="AE26" s="15"/>
      <c r="AF26" s="15"/>
      <c r="AG26" s="15"/>
      <c r="AH26" s="15"/>
      <c r="AI26" s="15"/>
      <c r="AJ26" s="15"/>
      <c r="AK26" s="15"/>
      <c r="AL26" s="15"/>
    </row>
    <row r="27" spans="1:38" s="20" customFormat="1" ht="30" customHeight="1">
      <c r="A27" s="75">
        <v>10</v>
      </c>
      <c r="B27" s="21" t="s">
        <v>66</v>
      </c>
      <c r="C27" s="22" t="s">
        <v>81</v>
      </c>
      <c r="D27" s="21" t="s">
        <v>177</v>
      </c>
      <c r="E27" s="23" t="s">
        <v>19</v>
      </c>
      <c r="F27" s="21">
        <v>5</v>
      </c>
      <c r="G27" s="21">
        <v>0</v>
      </c>
      <c r="H27" s="21">
        <v>5</v>
      </c>
      <c r="I27" s="21">
        <v>0</v>
      </c>
      <c r="J27" s="21">
        <v>1850</v>
      </c>
      <c r="K27" s="21" t="s">
        <v>82</v>
      </c>
      <c r="L27" s="7">
        <f>1850*(1260+3120+1260)/1000000</f>
        <v>10.433999999999999</v>
      </c>
      <c r="M27" s="7">
        <f t="shared" ref="M27:M42" si="12">G27*$L27</f>
        <v>0</v>
      </c>
      <c r="N27" s="7">
        <f t="shared" ref="N27:N42" si="13">H27*$L27</f>
        <v>52.169999999999995</v>
      </c>
      <c r="O27" s="7">
        <f t="shared" ref="O27:O42" si="14">I27*$L27</f>
        <v>0</v>
      </c>
      <c r="P27" s="5">
        <f t="shared" ref="P27:P42" si="15">SUM(M27:O27)</f>
        <v>52.169999999999995</v>
      </c>
      <c r="Q27" s="5"/>
      <c r="R27" s="5"/>
      <c r="S27" s="5">
        <f t="shared" si="5"/>
        <v>0</v>
      </c>
      <c r="T27" s="5">
        <f t="shared" si="6"/>
        <v>0</v>
      </c>
      <c r="U27" s="5">
        <f t="shared" si="7"/>
        <v>0</v>
      </c>
      <c r="V27" s="5">
        <f t="shared" si="8"/>
        <v>0</v>
      </c>
      <c r="W27" s="51" t="s">
        <v>157</v>
      </c>
      <c r="Z27" s="15"/>
      <c r="AA27" s="15"/>
      <c r="AB27" s="15"/>
      <c r="AC27" s="15"/>
      <c r="AD27" s="15"/>
      <c r="AE27" s="15"/>
      <c r="AF27" s="15"/>
      <c r="AG27" s="15"/>
      <c r="AH27" s="15"/>
      <c r="AI27" s="15"/>
      <c r="AJ27" s="15"/>
      <c r="AK27" s="15"/>
      <c r="AL27" s="15"/>
    </row>
    <row r="28" spans="1:38" s="20" customFormat="1" ht="30" customHeight="1">
      <c r="A28" s="75">
        <v>11</v>
      </c>
      <c r="B28" s="21" t="s">
        <v>67</v>
      </c>
      <c r="C28" s="22" t="s">
        <v>81</v>
      </c>
      <c r="D28" s="21" t="s">
        <v>177</v>
      </c>
      <c r="E28" s="23" t="s">
        <v>19</v>
      </c>
      <c r="F28" s="21">
        <v>4</v>
      </c>
      <c r="G28" s="21">
        <v>0</v>
      </c>
      <c r="H28" s="21">
        <v>4</v>
      </c>
      <c r="I28" s="21">
        <v>0</v>
      </c>
      <c r="J28" s="21">
        <v>1850</v>
      </c>
      <c r="K28" s="21" t="s">
        <v>82</v>
      </c>
      <c r="L28" s="7">
        <f>1850*(1260+3120+1260)/1000000</f>
        <v>10.433999999999999</v>
      </c>
      <c r="M28" s="7">
        <f t="shared" si="12"/>
        <v>0</v>
      </c>
      <c r="N28" s="7">
        <f t="shared" si="13"/>
        <v>41.735999999999997</v>
      </c>
      <c r="O28" s="7">
        <f t="shared" si="14"/>
        <v>0</v>
      </c>
      <c r="P28" s="5">
        <f t="shared" si="15"/>
        <v>41.735999999999997</v>
      </c>
      <c r="Q28" s="5"/>
      <c r="R28" s="5"/>
      <c r="S28" s="5">
        <f t="shared" si="5"/>
        <v>0</v>
      </c>
      <c r="T28" s="5">
        <f t="shared" si="6"/>
        <v>0</v>
      </c>
      <c r="U28" s="5">
        <f t="shared" si="7"/>
        <v>0</v>
      </c>
      <c r="V28" s="5">
        <f t="shared" si="8"/>
        <v>0</v>
      </c>
      <c r="W28" s="51" t="s">
        <v>157</v>
      </c>
      <c r="Z28" s="15"/>
      <c r="AA28" s="15"/>
      <c r="AB28" s="15"/>
      <c r="AC28" s="15"/>
      <c r="AD28" s="15"/>
      <c r="AE28" s="15"/>
      <c r="AF28" s="15"/>
      <c r="AG28" s="15"/>
      <c r="AH28" s="15"/>
      <c r="AI28" s="15"/>
      <c r="AJ28" s="15"/>
      <c r="AK28" s="15"/>
      <c r="AL28" s="15"/>
    </row>
    <row r="29" spans="1:38" s="20" customFormat="1" ht="30" customHeight="1">
      <c r="A29" s="75">
        <v>12</v>
      </c>
      <c r="B29" s="21" t="s">
        <v>158</v>
      </c>
      <c r="C29" s="22" t="s">
        <v>81</v>
      </c>
      <c r="D29" s="21" t="s">
        <v>177</v>
      </c>
      <c r="E29" s="23" t="s">
        <v>19</v>
      </c>
      <c r="F29" s="21">
        <v>10</v>
      </c>
      <c r="G29" s="21">
        <v>0</v>
      </c>
      <c r="H29" s="21">
        <v>10</v>
      </c>
      <c r="I29" s="21">
        <v>0</v>
      </c>
      <c r="J29" s="21">
        <v>1850</v>
      </c>
      <c r="K29" s="21" t="s">
        <v>83</v>
      </c>
      <c r="L29" s="7">
        <f>1850*(1260+2960)/1000000</f>
        <v>7.8070000000000004</v>
      </c>
      <c r="M29" s="7">
        <f t="shared" si="12"/>
        <v>0</v>
      </c>
      <c r="N29" s="7">
        <f t="shared" si="13"/>
        <v>78.070000000000007</v>
      </c>
      <c r="O29" s="7">
        <f t="shared" si="14"/>
        <v>0</v>
      </c>
      <c r="P29" s="5">
        <f t="shared" si="15"/>
        <v>78.070000000000007</v>
      </c>
      <c r="Q29" s="5"/>
      <c r="R29" s="5"/>
      <c r="S29" s="5">
        <f t="shared" si="5"/>
        <v>0</v>
      </c>
      <c r="T29" s="5">
        <f t="shared" si="6"/>
        <v>0</v>
      </c>
      <c r="U29" s="5">
        <f t="shared" si="7"/>
        <v>0</v>
      </c>
      <c r="V29" s="5">
        <f t="shared" si="8"/>
        <v>0</v>
      </c>
      <c r="W29" s="51" t="s">
        <v>157</v>
      </c>
      <c r="Z29" s="15"/>
      <c r="AA29" s="15"/>
      <c r="AB29" s="15"/>
      <c r="AC29" s="15"/>
      <c r="AD29" s="15"/>
      <c r="AE29" s="15"/>
      <c r="AF29" s="15"/>
      <c r="AG29" s="15"/>
      <c r="AH29" s="15"/>
      <c r="AI29" s="15"/>
      <c r="AJ29" s="15"/>
      <c r="AK29" s="15"/>
      <c r="AL29" s="15"/>
    </row>
    <row r="30" spans="1:38" s="20" customFormat="1" ht="30" customHeight="1">
      <c r="A30" s="75">
        <v>13</v>
      </c>
      <c r="B30" s="21" t="s">
        <v>68</v>
      </c>
      <c r="C30" s="22" t="s">
        <v>81</v>
      </c>
      <c r="D30" s="21" t="s">
        <v>177</v>
      </c>
      <c r="E30" s="23" t="s">
        <v>19</v>
      </c>
      <c r="F30" s="21">
        <v>10</v>
      </c>
      <c r="G30" s="21">
        <v>0</v>
      </c>
      <c r="H30" s="21">
        <v>10</v>
      </c>
      <c r="I30" s="21">
        <v>0</v>
      </c>
      <c r="J30" s="21">
        <v>1850</v>
      </c>
      <c r="K30" s="21" t="s">
        <v>84</v>
      </c>
      <c r="L30" s="7">
        <f>1850*(1260+2960)/1000000</f>
        <v>7.8070000000000004</v>
      </c>
      <c r="M30" s="7">
        <f t="shared" si="12"/>
        <v>0</v>
      </c>
      <c r="N30" s="7">
        <f t="shared" si="13"/>
        <v>78.070000000000007</v>
      </c>
      <c r="O30" s="7">
        <f t="shared" si="14"/>
        <v>0</v>
      </c>
      <c r="P30" s="5">
        <f t="shared" si="15"/>
        <v>78.070000000000007</v>
      </c>
      <c r="Q30" s="5"/>
      <c r="R30" s="5"/>
      <c r="S30" s="5">
        <f t="shared" si="5"/>
        <v>0</v>
      </c>
      <c r="T30" s="5">
        <f t="shared" si="6"/>
        <v>0</v>
      </c>
      <c r="U30" s="5">
        <f t="shared" si="7"/>
        <v>0</v>
      </c>
      <c r="V30" s="5">
        <f t="shared" si="8"/>
        <v>0</v>
      </c>
      <c r="W30" s="51" t="s">
        <v>157</v>
      </c>
      <c r="Z30" s="15"/>
      <c r="AA30" s="15"/>
      <c r="AB30" s="15"/>
      <c r="AC30" s="15"/>
      <c r="AD30" s="15"/>
      <c r="AE30" s="15"/>
      <c r="AF30" s="15"/>
      <c r="AG30" s="15"/>
      <c r="AH30" s="15"/>
      <c r="AI30" s="15"/>
      <c r="AJ30" s="15"/>
      <c r="AK30" s="15"/>
      <c r="AL30" s="15"/>
    </row>
    <row r="31" spans="1:38" s="20" customFormat="1" ht="30" customHeight="1">
      <c r="A31" s="75">
        <v>14</v>
      </c>
      <c r="B31" s="21" t="s">
        <v>69</v>
      </c>
      <c r="C31" s="22" t="s">
        <v>81</v>
      </c>
      <c r="D31" s="21" t="s">
        <v>177</v>
      </c>
      <c r="E31" s="23" t="s">
        <v>19</v>
      </c>
      <c r="F31" s="21">
        <v>10</v>
      </c>
      <c r="G31" s="21">
        <v>0</v>
      </c>
      <c r="H31" s="21">
        <v>10</v>
      </c>
      <c r="I31" s="21">
        <v>0</v>
      </c>
      <c r="J31" s="21">
        <v>1850</v>
      </c>
      <c r="K31" s="21">
        <v>6000</v>
      </c>
      <c r="L31" s="7">
        <f>J31*K31/1000000</f>
        <v>11.1</v>
      </c>
      <c r="M31" s="7">
        <f t="shared" si="12"/>
        <v>0</v>
      </c>
      <c r="N31" s="7">
        <f t="shared" si="13"/>
        <v>111</v>
      </c>
      <c r="O31" s="7">
        <f t="shared" si="14"/>
        <v>0</v>
      </c>
      <c r="P31" s="5">
        <f t="shared" si="15"/>
        <v>111</v>
      </c>
      <c r="Q31" s="5"/>
      <c r="R31" s="5"/>
      <c r="S31" s="5">
        <f t="shared" si="5"/>
        <v>0</v>
      </c>
      <c r="T31" s="5">
        <f t="shared" si="6"/>
        <v>0</v>
      </c>
      <c r="U31" s="5">
        <f t="shared" si="7"/>
        <v>0</v>
      </c>
      <c r="V31" s="5">
        <f t="shared" si="8"/>
        <v>0</v>
      </c>
      <c r="W31" s="51" t="s">
        <v>159</v>
      </c>
      <c r="Z31" s="15"/>
      <c r="AA31" s="15"/>
      <c r="AB31" s="15"/>
      <c r="AC31" s="15"/>
      <c r="AD31" s="15"/>
      <c r="AE31" s="15"/>
      <c r="AF31" s="15"/>
      <c r="AG31" s="15"/>
      <c r="AH31" s="15"/>
      <c r="AI31" s="15"/>
      <c r="AJ31" s="15"/>
      <c r="AK31" s="15"/>
      <c r="AL31" s="15"/>
    </row>
    <row r="32" spans="1:38" s="20" customFormat="1" ht="30" customHeight="1">
      <c r="A32" s="75">
        <v>15</v>
      </c>
      <c r="B32" s="21" t="s">
        <v>70</v>
      </c>
      <c r="C32" s="22" t="s">
        <v>81</v>
      </c>
      <c r="D32" s="21" t="s">
        <v>177</v>
      </c>
      <c r="E32" s="23" t="s">
        <v>19</v>
      </c>
      <c r="F32" s="21">
        <v>5</v>
      </c>
      <c r="G32" s="21">
        <v>0</v>
      </c>
      <c r="H32" s="21">
        <v>5</v>
      </c>
      <c r="I32" s="21">
        <v>0</v>
      </c>
      <c r="J32" s="21">
        <v>1850</v>
      </c>
      <c r="K32" s="21" t="s">
        <v>85</v>
      </c>
      <c r="L32" s="7">
        <f>1850*(1410+2970)/1000000</f>
        <v>8.1029999999999998</v>
      </c>
      <c r="M32" s="7">
        <f t="shared" si="12"/>
        <v>0</v>
      </c>
      <c r="N32" s="7">
        <f t="shared" si="13"/>
        <v>40.515000000000001</v>
      </c>
      <c r="O32" s="7">
        <f t="shared" si="14"/>
        <v>0</v>
      </c>
      <c r="P32" s="5">
        <f t="shared" si="15"/>
        <v>40.515000000000001</v>
      </c>
      <c r="Q32" s="5"/>
      <c r="R32" s="5"/>
      <c r="S32" s="5">
        <f t="shared" si="5"/>
        <v>0</v>
      </c>
      <c r="T32" s="5">
        <f t="shared" si="6"/>
        <v>0</v>
      </c>
      <c r="U32" s="5">
        <f t="shared" si="7"/>
        <v>0</v>
      </c>
      <c r="V32" s="5">
        <f t="shared" si="8"/>
        <v>0</v>
      </c>
      <c r="W32" s="51" t="s">
        <v>157</v>
      </c>
      <c r="Z32" s="15"/>
      <c r="AA32" s="15"/>
      <c r="AB32" s="15"/>
      <c r="AC32" s="15"/>
      <c r="AD32" s="15"/>
      <c r="AE32" s="15"/>
      <c r="AF32" s="15"/>
      <c r="AG32" s="15"/>
      <c r="AH32" s="15"/>
      <c r="AI32" s="15"/>
      <c r="AJ32" s="15"/>
      <c r="AK32" s="15"/>
      <c r="AL32" s="15"/>
    </row>
    <row r="33" spans="1:38" s="20" customFormat="1" ht="30" customHeight="1">
      <c r="A33" s="75">
        <v>16</v>
      </c>
      <c r="B33" s="21" t="s">
        <v>71</v>
      </c>
      <c r="C33" s="22" t="s">
        <v>81</v>
      </c>
      <c r="D33" s="21" t="s">
        <v>177</v>
      </c>
      <c r="E33" s="23" t="s">
        <v>19</v>
      </c>
      <c r="F33" s="21">
        <v>5</v>
      </c>
      <c r="G33" s="21">
        <v>0</v>
      </c>
      <c r="H33" s="21">
        <v>5</v>
      </c>
      <c r="I33" s="21">
        <v>0</v>
      </c>
      <c r="J33" s="21">
        <v>1850</v>
      </c>
      <c r="K33" s="21" t="s">
        <v>86</v>
      </c>
      <c r="L33" s="7">
        <f>1850*(1410+2970)/1000000</f>
        <v>8.1029999999999998</v>
      </c>
      <c r="M33" s="7">
        <f t="shared" si="12"/>
        <v>0</v>
      </c>
      <c r="N33" s="7">
        <f t="shared" si="13"/>
        <v>40.515000000000001</v>
      </c>
      <c r="O33" s="7">
        <f t="shared" si="14"/>
        <v>0</v>
      </c>
      <c r="P33" s="5">
        <f t="shared" si="15"/>
        <v>40.515000000000001</v>
      </c>
      <c r="Q33" s="5"/>
      <c r="R33" s="5"/>
      <c r="S33" s="5">
        <f t="shared" si="5"/>
        <v>0</v>
      </c>
      <c r="T33" s="5">
        <f t="shared" si="6"/>
        <v>0</v>
      </c>
      <c r="U33" s="5">
        <f t="shared" si="7"/>
        <v>0</v>
      </c>
      <c r="V33" s="5">
        <f t="shared" si="8"/>
        <v>0</v>
      </c>
      <c r="W33" s="51" t="s">
        <v>157</v>
      </c>
      <c r="Z33" s="15"/>
      <c r="AA33" s="15"/>
      <c r="AB33" s="15"/>
      <c r="AC33" s="15"/>
      <c r="AD33" s="15"/>
      <c r="AE33" s="15"/>
      <c r="AF33" s="15"/>
      <c r="AG33" s="15"/>
      <c r="AH33" s="15"/>
      <c r="AI33" s="15"/>
      <c r="AJ33" s="15"/>
      <c r="AK33" s="15"/>
      <c r="AL33" s="15"/>
    </row>
    <row r="34" spans="1:38" s="20" customFormat="1" ht="30" customHeight="1">
      <c r="A34" s="75">
        <v>17</v>
      </c>
      <c r="B34" s="21" t="s">
        <v>72</v>
      </c>
      <c r="C34" s="22" t="s">
        <v>81</v>
      </c>
      <c r="D34" s="21" t="s">
        <v>177</v>
      </c>
      <c r="E34" s="23" t="s">
        <v>19</v>
      </c>
      <c r="F34" s="21">
        <v>5</v>
      </c>
      <c r="G34" s="21">
        <v>0</v>
      </c>
      <c r="H34" s="21">
        <v>5</v>
      </c>
      <c r="I34" s="21">
        <v>0</v>
      </c>
      <c r="J34" s="21">
        <v>1850</v>
      </c>
      <c r="K34" s="21">
        <v>6480</v>
      </c>
      <c r="L34" s="7">
        <f>J34*K34/1000000</f>
        <v>11.988</v>
      </c>
      <c r="M34" s="7">
        <f t="shared" si="12"/>
        <v>0</v>
      </c>
      <c r="N34" s="7">
        <f t="shared" si="13"/>
        <v>59.94</v>
      </c>
      <c r="O34" s="7">
        <f t="shared" si="14"/>
        <v>0</v>
      </c>
      <c r="P34" s="5">
        <f t="shared" si="15"/>
        <v>59.94</v>
      </c>
      <c r="Q34" s="5"/>
      <c r="R34" s="5"/>
      <c r="S34" s="5">
        <f t="shared" si="5"/>
        <v>0</v>
      </c>
      <c r="T34" s="5">
        <f t="shared" si="6"/>
        <v>0</v>
      </c>
      <c r="U34" s="5">
        <f t="shared" si="7"/>
        <v>0</v>
      </c>
      <c r="V34" s="5">
        <f t="shared" si="8"/>
        <v>0</v>
      </c>
      <c r="W34" s="51" t="s">
        <v>160</v>
      </c>
      <c r="Z34" s="15"/>
      <c r="AA34" s="15"/>
      <c r="AB34" s="15"/>
      <c r="AC34" s="15"/>
      <c r="AD34" s="15"/>
      <c r="AE34" s="15"/>
      <c r="AF34" s="15"/>
      <c r="AG34" s="15"/>
      <c r="AH34" s="15"/>
      <c r="AI34" s="15"/>
      <c r="AJ34" s="15"/>
      <c r="AK34" s="15"/>
      <c r="AL34" s="15"/>
    </row>
    <row r="35" spans="1:38" s="20" customFormat="1" ht="30" customHeight="1">
      <c r="A35" s="75">
        <v>18</v>
      </c>
      <c r="B35" s="21" t="s">
        <v>73</v>
      </c>
      <c r="C35" s="22" t="s">
        <v>81</v>
      </c>
      <c r="D35" s="21" t="s">
        <v>177</v>
      </c>
      <c r="E35" s="23" t="s">
        <v>19</v>
      </c>
      <c r="F35" s="21">
        <v>1</v>
      </c>
      <c r="G35" s="21">
        <v>0</v>
      </c>
      <c r="H35" s="21">
        <v>1</v>
      </c>
      <c r="I35" s="21">
        <v>0</v>
      </c>
      <c r="J35" s="21">
        <v>5000</v>
      </c>
      <c r="K35" s="21" t="s">
        <v>82</v>
      </c>
      <c r="L35" s="7">
        <f>5000*(1260+3120+1260)/1000000</f>
        <v>28.2</v>
      </c>
      <c r="M35" s="7">
        <f t="shared" si="12"/>
        <v>0</v>
      </c>
      <c r="N35" s="7">
        <f t="shared" si="13"/>
        <v>28.2</v>
      </c>
      <c r="O35" s="7">
        <f t="shared" si="14"/>
        <v>0</v>
      </c>
      <c r="P35" s="5">
        <f t="shared" si="15"/>
        <v>28.2</v>
      </c>
      <c r="Q35" s="5"/>
      <c r="R35" s="5"/>
      <c r="S35" s="5">
        <f t="shared" si="5"/>
        <v>0</v>
      </c>
      <c r="T35" s="5">
        <f t="shared" si="6"/>
        <v>0</v>
      </c>
      <c r="U35" s="5">
        <f t="shared" si="7"/>
        <v>0</v>
      </c>
      <c r="V35" s="5">
        <f t="shared" si="8"/>
        <v>0</v>
      </c>
      <c r="W35" s="51" t="s">
        <v>159</v>
      </c>
      <c r="Z35" s="15"/>
      <c r="AA35" s="15"/>
      <c r="AB35" s="15"/>
      <c r="AC35" s="15"/>
      <c r="AD35" s="15"/>
      <c r="AE35" s="15"/>
      <c r="AF35" s="15"/>
      <c r="AG35" s="15"/>
      <c r="AH35" s="15"/>
      <c r="AI35" s="15"/>
      <c r="AJ35" s="15"/>
      <c r="AK35" s="15"/>
      <c r="AL35" s="15"/>
    </row>
    <row r="36" spans="1:38" s="20" customFormat="1" ht="30" customHeight="1">
      <c r="A36" s="75">
        <v>19</v>
      </c>
      <c r="B36" s="21" t="s">
        <v>74</v>
      </c>
      <c r="C36" s="22" t="s">
        <v>81</v>
      </c>
      <c r="D36" s="21" t="s">
        <v>177</v>
      </c>
      <c r="E36" s="23" t="s">
        <v>19</v>
      </c>
      <c r="F36" s="21">
        <v>1</v>
      </c>
      <c r="G36" s="21">
        <v>0</v>
      </c>
      <c r="H36" s="21">
        <v>1</v>
      </c>
      <c r="I36" s="21">
        <v>0</v>
      </c>
      <c r="J36" s="21">
        <v>5000</v>
      </c>
      <c r="K36" s="21" t="s">
        <v>82</v>
      </c>
      <c r="L36" s="7">
        <f>5000*(1260+3120+1260)/1000000</f>
        <v>28.2</v>
      </c>
      <c r="M36" s="7">
        <f t="shared" si="12"/>
        <v>0</v>
      </c>
      <c r="N36" s="7">
        <f t="shared" si="13"/>
        <v>28.2</v>
      </c>
      <c r="O36" s="7">
        <f t="shared" si="14"/>
        <v>0</v>
      </c>
      <c r="P36" s="5">
        <f t="shared" si="15"/>
        <v>28.2</v>
      </c>
      <c r="Q36" s="5"/>
      <c r="R36" s="5"/>
      <c r="S36" s="5">
        <f t="shared" si="5"/>
        <v>0</v>
      </c>
      <c r="T36" s="5">
        <f t="shared" si="6"/>
        <v>0</v>
      </c>
      <c r="U36" s="5">
        <f t="shared" si="7"/>
        <v>0</v>
      </c>
      <c r="V36" s="5">
        <f t="shared" si="8"/>
        <v>0</v>
      </c>
      <c r="W36" s="51" t="s">
        <v>159</v>
      </c>
      <c r="Z36" s="15"/>
      <c r="AA36" s="15"/>
      <c r="AB36" s="15"/>
      <c r="AC36" s="15"/>
      <c r="AD36" s="15"/>
      <c r="AE36" s="15"/>
      <c r="AF36" s="15"/>
      <c r="AG36" s="15"/>
      <c r="AH36" s="15"/>
      <c r="AI36" s="15"/>
      <c r="AJ36" s="15"/>
      <c r="AK36" s="15"/>
      <c r="AL36" s="15"/>
    </row>
    <row r="37" spans="1:38" s="20" customFormat="1" ht="30" customHeight="1">
      <c r="A37" s="75">
        <v>20</v>
      </c>
      <c r="B37" s="21" t="s">
        <v>75</v>
      </c>
      <c r="C37" s="22" t="s">
        <v>81</v>
      </c>
      <c r="D37" s="21" t="s">
        <v>177</v>
      </c>
      <c r="E37" s="23" t="s">
        <v>19</v>
      </c>
      <c r="F37" s="21">
        <v>2</v>
      </c>
      <c r="G37" s="21">
        <v>0</v>
      </c>
      <c r="H37" s="21">
        <v>2</v>
      </c>
      <c r="I37" s="21">
        <v>0</v>
      </c>
      <c r="J37" s="21">
        <v>5000</v>
      </c>
      <c r="K37" s="21" t="s">
        <v>83</v>
      </c>
      <c r="L37" s="7">
        <f>5000*(1260+2960)/1000000</f>
        <v>21.1</v>
      </c>
      <c r="M37" s="7">
        <f t="shared" si="12"/>
        <v>0</v>
      </c>
      <c r="N37" s="7">
        <f t="shared" si="13"/>
        <v>42.2</v>
      </c>
      <c r="O37" s="7">
        <f t="shared" si="14"/>
        <v>0</v>
      </c>
      <c r="P37" s="5">
        <f t="shared" si="15"/>
        <v>42.2</v>
      </c>
      <c r="Q37" s="5"/>
      <c r="R37" s="5"/>
      <c r="S37" s="5">
        <f t="shared" si="5"/>
        <v>0</v>
      </c>
      <c r="T37" s="5">
        <f t="shared" si="6"/>
        <v>0</v>
      </c>
      <c r="U37" s="5">
        <f t="shared" si="7"/>
        <v>0</v>
      </c>
      <c r="V37" s="5">
        <f t="shared" si="8"/>
        <v>0</v>
      </c>
      <c r="W37" s="51" t="s">
        <v>159</v>
      </c>
      <c r="Z37" s="15"/>
      <c r="AA37" s="15"/>
      <c r="AB37" s="15"/>
      <c r="AC37" s="15"/>
      <c r="AD37" s="15"/>
      <c r="AE37" s="15"/>
      <c r="AF37" s="15"/>
      <c r="AG37" s="15"/>
      <c r="AH37" s="15"/>
      <c r="AI37" s="15"/>
      <c r="AJ37" s="15"/>
      <c r="AK37" s="15"/>
      <c r="AL37" s="15"/>
    </row>
    <row r="38" spans="1:38" s="20" customFormat="1" ht="30" customHeight="1">
      <c r="A38" s="75">
        <v>21</v>
      </c>
      <c r="B38" s="21" t="s">
        <v>76</v>
      </c>
      <c r="C38" s="22" t="s">
        <v>81</v>
      </c>
      <c r="D38" s="21" t="s">
        <v>177</v>
      </c>
      <c r="E38" s="23" t="s">
        <v>19</v>
      </c>
      <c r="F38" s="21">
        <v>2</v>
      </c>
      <c r="G38" s="21">
        <v>0</v>
      </c>
      <c r="H38" s="21">
        <v>2</v>
      </c>
      <c r="I38" s="21">
        <v>0</v>
      </c>
      <c r="J38" s="21">
        <v>5000</v>
      </c>
      <c r="K38" s="21" t="s">
        <v>84</v>
      </c>
      <c r="L38" s="7">
        <f>5000*(1260+2960)/1000000</f>
        <v>21.1</v>
      </c>
      <c r="M38" s="7">
        <f t="shared" si="12"/>
        <v>0</v>
      </c>
      <c r="N38" s="7">
        <f t="shared" si="13"/>
        <v>42.2</v>
      </c>
      <c r="O38" s="7">
        <f t="shared" si="14"/>
        <v>0</v>
      </c>
      <c r="P38" s="5">
        <f t="shared" si="15"/>
        <v>42.2</v>
      </c>
      <c r="Q38" s="5"/>
      <c r="R38" s="5"/>
      <c r="S38" s="5">
        <f t="shared" si="5"/>
        <v>0</v>
      </c>
      <c r="T38" s="5">
        <f t="shared" si="6"/>
        <v>0</v>
      </c>
      <c r="U38" s="5">
        <f t="shared" si="7"/>
        <v>0</v>
      </c>
      <c r="V38" s="5">
        <f t="shared" si="8"/>
        <v>0</v>
      </c>
      <c r="W38" s="51" t="s">
        <v>159</v>
      </c>
      <c r="Z38" s="15"/>
      <c r="AA38" s="15"/>
      <c r="AB38" s="15"/>
      <c r="AC38" s="15"/>
      <c r="AD38" s="15"/>
      <c r="AE38" s="15"/>
      <c r="AF38" s="15"/>
      <c r="AG38" s="15"/>
      <c r="AH38" s="15"/>
      <c r="AI38" s="15"/>
      <c r="AJ38" s="15"/>
      <c r="AK38" s="15"/>
      <c r="AL38" s="15"/>
    </row>
    <row r="39" spans="1:38" s="20" customFormat="1" ht="30" customHeight="1">
      <c r="A39" s="75">
        <v>22</v>
      </c>
      <c r="B39" s="21" t="s">
        <v>77</v>
      </c>
      <c r="C39" s="22" t="s">
        <v>81</v>
      </c>
      <c r="D39" s="21" t="s">
        <v>177</v>
      </c>
      <c r="E39" s="23" t="s">
        <v>19</v>
      </c>
      <c r="F39" s="21">
        <v>2</v>
      </c>
      <c r="G39" s="21">
        <v>0</v>
      </c>
      <c r="H39" s="21">
        <v>2</v>
      </c>
      <c r="I39" s="21">
        <v>0</v>
      </c>
      <c r="J39" s="21">
        <v>5000</v>
      </c>
      <c r="K39" s="21">
        <v>6000</v>
      </c>
      <c r="L39" s="7">
        <f>J39*K39/1000000</f>
        <v>30</v>
      </c>
      <c r="M39" s="7">
        <f t="shared" si="12"/>
        <v>0</v>
      </c>
      <c r="N39" s="7">
        <f t="shared" si="13"/>
        <v>60</v>
      </c>
      <c r="O39" s="7">
        <f t="shared" si="14"/>
        <v>0</v>
      </c>
      <c r="P39" s="5">
        <f t="shared" si="15"/>
        <v>60</v>
      </c>
      <c r="Q39" s="5"/>
      <c r="R39" s="5"/>
      <c r="S39" s="5">
        <f t="shared" si="5"/>
        <v>0</v>
      </c>
      <c r="T39" s="5">
        <f t="shared" si="6"/>
        <v>0</v>
      </c>
      <c r="U39" s="5">
        <f t="shared" si="7"/>
        <v>0</v>
      </c>
      <c r="V39" s="5">
        <f t="shared" si="8"/>
        <v>0</v>
      </c>
      <c r="W39" s="51" t="s">
        <v>161</v>
      </c>
      <c r="Z39" s="15"/>
      <c r="AA39" s="15"/>
      <c r="AB39" s="15"/>
      <c r="AC39" s="15"/>
      <c r="AD39" s="15"/>
      <c r="AE39" s="15"/>
      <c r="AF39" s="15"/>
      <c r="AG39" s="15"/>
      <c r="AH39" s="15"/>
      <c r="AI39" s="15"/>
      <c r="AJ39" s="15"/>
      <c r="AK39" s="15"/>
      <c r="AL39" s="15"/>
    </row>
    <row r="40" spans="1:38" s="20" customFormat="1" ht="30" customHeight="1">
      <c r="A40" s="75">
        <v>23</v>
      </c>
      <c r="B40" s="21" t="s">
        <v>78</v>
      </c>
      <c r="C40" s="22" t="s">
        <v>81</v>
      </c>
      <c r="D40" s="21" t="s">
        <v>177</v>
      </c>
      <c r="E40" s="23" t="s">
        <v>19</v>
      </c>
      <c r="F40" s="21">
        <v>1</v>
      </c>
      <c r="G40" s="21">
        <v>0</v>
      </c>
      <c r="H40" s="21">
        <v>1</v>
      </c>
      <c r="I40" s="21">
        <v>0</v>
      </c>
      <c r="J40" s="21">
        <v>5000</v>
      </c>
      <c r="K40" s="21" t="s">
        <v>85</v>
      </c>
      <c r="L40" s="7">
        <f>5000*(1410+2970)/1000000</f>
        <v>21.9</v>
      </c>
      <c r="M40" s="7">
        <f t="shared" si="12"/>
        <v>0</v>
      </c>
      <c r="N40" s="7">
        <f t="shared" si="13"/>
        <v>21.9</v>
      </c>
      <c r="O40" s="7">
        <f t="shared" si="14"/>
        <v>0</v>
      </c>
      <c r="P40" s="5">
        <f t="shared" si="15"/>
        <v>21.9</v>
      </c>
      <c r="Q40" s="5"/>
      <c r="R40" s="5"/>
      <c r="S40" s="5">
        <f t="shared" si="5"/>
        <v>0</v>
      </c>
      <c r="T40" s="5">
        <f t="shared" si="6"/>
        <v>0</v>
      </c>
      <c r="U40" s="5">
        <f t="shared" si="7"/>
        <v>0</v>
      </c>
      <c r="V40" s="5">
        <f t="shared" si="8"/>
        <v>0</v>
      </c>
      <c r="W40" s="51" t="s">
        <v>159</v>
      </c>
      <c r="Z40" s="15"/>
      <c r="AA40" s="15"/>
      <c r="AB40" s="15"/>
      <c r="AC40" s="15"/>
      <c r="AD40" s="15"/>
      <c r="AE40" s="15"/>
      <c r="AF40" s="15"/>
      <c r="AG40" s="15"/>
      <c r="AH40" s="15"/>
      <c r="AI40" s="15"/>
      <c r="AJ40" s="15"/>
      <c r="AK40" s="15"/>
      <c r="AL40" s="15"/>
    </row>
    <row r="41" spans="1:38" s="20" customFormat="1" ht="30" customHeight="1">
      <c r="A41" s="75">
        <v>24</v>
      </c>
      <c r="B41" s="21" t="s">
        <v>79</v>
      </c>
      <c r="C41" s="22" t="s">
        <v>81</v>
      </c>
      <c r="D41" s="21" t="s">
        <v>177</v>
      </c>
      <c r="E41" s="23" t="s">
        <v>19</v>
      </c>
      <c r="F41" s="21">
        <v>1</v>
      </c>
      <c r="G41" s="21">
        <v>0</v>
      </c>
      <c r="H41" s="21">
        <v>1</v>
      </c>
      <c r="I41" s="21">
        <v>0</v>
      </c>
      <c r="J41" s="21">
        <v>5000</v>
      </c>
      <c r="K41" s="21" t="s">
        <v>86</v>
      </c>
      <c r="L41" s="7">
        <f>5000*(1410+2970)/1000000</f>
        <v>21.9</v>
      </c>
      <c r="M41" s="7">
        <f t="shared" si="12"/>
        <v>0</v>
      </c>
      <c r="N41" s="7">
        <f t="shared" si="13"/>
        <v>21.9</v>
      </c>
      <c r="O41" s="7">
        <f t="shared" si="14"/>
        <v>0</v>
      </c>
      <c r="P41" s="5">
        <f t="shared" si="15"/>
        <v>21.9</v>
      </c>
      <c r="Q41" s="5"/>
      <c r="R41" s="5"/>
      <c r="S41" s="5">
        <f t="shared" si="5"/>
        <v>0</v>
      </c>
      <c r="T41" s="5">
        <f t="shared" si="6"/>
        <v>0</v>
      </c>
      <c r="U41" s="5">
        <f t="shared" si="7"/>
        <v>0</v>
      </c>
      <c r="V41" s="5">
        <f t="shared" si="8"/>
        <v>0</v>
      </c>
      <c r="W41" s="51" t="s">
        <v>159</v>
      </c>
      <c r="Z41" s="15"/>
      <c r="AA41" s="15"/>
      <c r="AB41" s="15"/>
      <c r="AC41" s="15"/>
      <c r="AD41" s="15"/>
      <c r="AE41" s="15"/>
      <c r="AF41" s="15"/>
      <c r="AG41" s="15"/>
      <c r="AH41" s="15"/>
      <c r="AI41" s="15"/>
      <c r="AJ41" s="15"/>
      <c r="AK41" s="15"/>
      <c r="AL41" s="15"/>
    </row>
    <row r="42" spans="1:38" s="20" customFormat="1" ht="30" customHeight="1">
      <c r="A42" s="75">
        <v>25</v>
      </c>
      <c r="B42" s="35" t="s">
        <v>80</v>
      </c>
      <c r="C42" s="36" t="s">
        <v>81</v>
      </c>
      <c r="D42" s="35" t="s">
        <v>177</v>
      </c>
      <c r="E42" s="37" t="s">
        <v>19</v>
      </c>
      <c r="F42" s="35">
        <v>1</v>
      </c>
      <c r="G42" s="35">
        <v>0</v>
      </c>
      <c r="H42" s="35">
        <v>1</v>
      </c>
      <c r="I42" s="35">
        <v>0</v>
      </c>
      <c r="J42" s="35">
        <v>5000</v>
      </c>
      <c r="K42" s="35">
        <v>6460</v>
      </c>
      <c r="L42" s="38">
        <f>J42*K42/1000000</f>
        <v>32.299999999999997</v>
      </c>
      <c r="M42" s="38">
        <f t="shared" si="12"/>
        <v>0</v>
      </c>
      <c r="N42" s="38">
        <f t="shared" si="13"/>
        <v>32.299999999999997</v>
      </c>
      <c r="O42" s="38">
        <f t="shared" si="14"/>
        <v>0</v>
      </c>
      <c r="P42" s="6">
        <f t="shared" si="15"/>
        <v>32.299999999999997</v>
      </c>
      <c r="Q42" s="5"/>
      <c r="R42" s="5"/>
      <c r="S42" s="6">
        <f t="shared" si="5"/>
        <v>0</v>
      </c>
      <c r="T42" s="6">
        <f t="shared" si="6"/>
        <v>0</v>
      </c>
      <c r="U42" s="6">
        <f t="shared" si="7"/>
        <v>0</v>
      </c>
      <c r="V42" s="6">
        <f t="shared" si="8"/>
        <v>0</v>
      </c>
      <c r="W42" s="52" t="s">
        <v>160</v>
      </c>
      <c r="Z42" s="15"/>
      <c r="AA42" s="15"/>
      <c r="AB42" s="15"/>
      <c r="AC42" s="15"/>
      <c r="AD42" s="15"/>
      <c r="AE42" s="15"/>
      <c r="AF42" s="15"/>
      <c r="AG42" s="15"/>
      <c r="AH42" s="15"/>
      <c r="AI42" s="15"/>
      <c r="AJ42" s="15"/>
      <c r="AK42" s="15"/>
      <c r="AL42" s="15"/>
    </row>
    <row r="43" spans="1:38" s="31" customFormat="1" ht="24" customHeight="1">
      <c r="A43" s="73"/>
      <c r="B43" s="32"/>
      <c r="C43" s="32" t="s">
        <v>132</v>
      </c>
      <c r="D43" s="33" t="s">
        <v>177</v>
      </c>
      <c r="E43" s="32"/>
      <c r="F43" s="33">
        <f>SUM(F44:F53)</f>
        <v>29</v>
      </c>
      <c r="G43" s="33">
        <f t="shared" ref="G43:O43" si="16">SUM(G44:G53)</f>
        <v>23</v>
      </c>
      <c r="H43" s="33">
        <f t="shared" si="16"/>
        <v>6</v>
      </c>
      <c r="I43" s="33">
        <f t="shared" si="16"/>
        <v>0</v>
      </c>
      <c r="J43" s="33"/>
      <c r="K43" s="33"/>
      <c r="L43" s="34"/>
      <c r="M43" s="34">
        <f t="shared" si="16"/>
        <v>128.17394999999999</v>
      </c>
      <c r="N43" s="34">
        <f t="shared" si="16"/>
        <v>38.785499999999999</v>
      </c>
      <c r="O43" s="34">
        <f t="shared" si="16"/>
        <v>0</v>
      </c>
      <c r="P43" s="59">
        <f>SUM(P44:P53)</f>
        <v>166.95945</v>
      </c>
      <c r="Q43" s="62">
        <f>T43/P43</f>
        <v>0</v>
      </c>
      <c r="R43" s="62">
        <f>U43/P43</f>
        <v>0</v>
      </c>
      <c r="S43" s="62">
        <f>R43+Q43</f>
        <v>0</v>
      </c>
      <c r="T43" s="62">
        <f>SUM(T44:T53)</f>
        <v>0</v>
      </c>
      <c r="U43" s="62">
        <f>SUM(U44:U53)</f>
        <v>0</v>
      </c>
      <c r="V43" s="62">
        <f>SUM(V44:V53)</f>
        <v>0</v>
      </c>
      <c r="W43" s="50"/>
      <c r="X43" s="20"/>
      <c r="Y43" s="20"/>
      <c r="Z43" s="15"/>
      <c r="AA43" s="15"/>
      <c r="AB43" s="15"/>
      <c r="AC43" s="15"/>
      <c r="AD43" s="15"/>
      <c r="AE43" s="15"/>
      <c r="AF43" s="15"/>
      <c r="AG43" s="15"/>
      <c r="AH43" s="15"/>
      <c r="AI43" s="15"/>
      <c r="AJ43" s="15"/>
      <c r="AK43" s="15"/>
      <c r="AL43" s="15"/>
    </row>
    <row r="44" spans="1:38" s="20" customFormat="1" ht="30" customHeight="1">
      <c r="A44" s="75">
        <v>26</v>
      </c>
      <c r="B44" s="21" t="s">
        <v>96</v>
      </c>
      <c r="C44" s="22" t="s">
        <v>207</v>
      </c>
      <c r="D44" s="21" t="s">
        <v>177</v>
      </c>
      <c r="E44" s="23" t="s">
        <v>19</v>
      </c>
      <c r="F44" s="21">
        <v>6</v>
      </c>
      <c r="G44" s="21">
        <v>6</v>
      </c>
      <c r="H44" s="21">
        <v>0</v>
      </c>
      <c r="I44" s="21">
        <v>0</v>
      </c>
      <c r="J44" s="21">
        <v>2440</v>
      </c>
      <c r="K44" s="21">
        <v>1950</v>
      </c>
      <c r="L44" s="7">
        <f>J44*K44/1000000</f>
        <v>4.758</v>
      </c>
      <c r="M44" s="7">
        <f t="shared" ref="M44:M53" si="17">G44*$L44</f>
        <v>28.548000000000002</v>
      </c>
      <c r="N44" s="7">
        <f t="shared" ref="N44:N53" si="18">H44*$L44</f>
        <v>0</v>
      </c>
      <c r="O44" s="7">
        <f t="shared" ref="O44:O53" si="19">I44*$L44</f>
        <v>0</v>
      </c>
      <c r="P44" s="5">
        <f t="shared" ref="P44:P53" si="20">SUM(M44:O44)</f>
        <v>28.548000000000002</v>
      </c>
      <c r="Q44" s="5"/>
      <c r="R44" s="5"/>
      <c r="S44" s="5">
        <f t="shared" si="5"/>
        <v>0</v>
      </c>
      <c r="T44" s="5">
        <f t="shared" si="6"/>
        <v>0</v>
      </c>
      <c r="U44" s="5">
        <f t="shared" si="7"/>
        <v>0</v>
      </c>
      <c r="V44" s="5">
        <f t="shared" si="8"/>
        <v>0</v>
      </c>
      <c r="W44" s="51" t="s">
        <v>33</v>
      </c>
      <c r="Z44" s="15"/>
      <c r="AA44" s="15"/>
      <c r="AB44" s="15"/>
      <c r="AC44" s="15"/>
      <c r="AD44" s="15"/>
      <c r="AE44" s="15"/>
      <c r="AF44" s="15"/>
      <c r="AG44" s="15"/>
      <c r="AH44" s="15"/>
      <c r="AI44" s="15"/>
      <c r="AJ44" s="15"/>
      <c r="AK44" s="15"/>
      <c r="AL44" s="15"/>
    </row>
    <row r="45" spans="1:38" s="20" customFormat="1" ht="30" customHeight="1">
      <c r="A45" s="75">
        <v>27</v>
      </c>
      <c r="B45" s="21" t="s">
        <v>97</v>
      </c>
      <c r="C45" s="22" t="s">
        <v>207</v>
      </c>
      <c r="D45" s="21" t="s">
        <v>177</v>
      </c>
      <c r="E45" s="23" t="s">
        <v>19</v>
      </c>
      <c r="F45" s="21">
        <v>3</v>
      </c>
      <c r="G45" s="21">
        <v>3</v>
      </c>
      <c r="H45" s="21">
        <v>0</v>
      </c>
      <c r="I45" s="21">
        <v>0</v>
      </c>
      <c r="J45" s="21">
        <v>2800</v>
      </c>
      <c r="K45" s="21" t="s">
        <v>114</v>
      </c>
      <c r="L45" s="7">
        <f>2800*(2650+550)/1000000</f>
        <v>8.9600000000000009</v>
      </c>
      <c r="M45" s="7">
        <f t="shared" si="17"/>
        <v>26.880000000000003</v>
      </c>
      <c r="N45" s="7">
        <f t="shared" si="18"/>
        <v>0</v>
      </c>
      <c r="O45" s="7">
        <f t="shared" si="19"/>
        <v>0</v>
      </c>
      <c r="P45" s="5">
        <f t="shared" si="20"/>
        <v>26.880000000000003</v>
      </c>
      <c r="Q45" s="5"/>
      <c r="R45" s="5"/>
      <c r="S45" s="5">
        <f t="shared" si="5"/>
        <v>0</v>
      </c>
      <c r="T45" s="5">
        <f t="shared" si="6"/>
        <v>0</v>
      </c>
      <c r="U45" s="5">
        <f t="shared" si="7"/>
        <v>0</v>
      </c>
      <c r="V45" s="5">
        <f t="shared" si="8"/>
        <v>0</v>
      </c>
      <c r="W45" s="51" t="s">
        <v>20</v>
      </c>
      <c r="Z45" s="15"/>
      <c r="AA45" s="15"/>
      <c r="AB45" s="15"/>
      <c r="AC45" s="15"/>
      <c r="AD45" s="15"/>
      <c r="AE45" s="15"/>
      <c r="AF45" s="15"/>
      <c r="AG45" s="15"/>
      <c r="AH45" s="15"/>
      <c r="AI45" s="15"/>
      <c r="AJ45" s="15"/>
      <c r="AK45" s="15"/>
      <c r="AL45" s="15"/>
    </row>
    <row r="46" spans="1:38" s="20" customFormat="1" ht="30" customHeight="1">
      <c r="A46" s="75">
        <v>28</v>
      </c>
      <c r="B46" s="21" t="s">
        <v>115</v>
      </c>
      <c r="C46" s="22" t="s">
        <v>207</v>
      </c>
      <c r="D46" s="21" t="s">
        <v>177</v>
      </c>
      <c r="E46" s="23" t="s">
        <v>19</v>
      </c>
      <c r="F46" s="21">
        <v>3</v>
      </c>
      <c r="G46" s="21">
        <v>3</v>
      </c>
      <c r="H46" s="21">
        <v>0</v>
      </c>
      <c r="I46" s="21">
        <v>0</v>
      </c>
      <c r="J46" s="21">
        <v>2800</v>
      </c>
      <c r="K46" s="21" t="s">
        <v>114</v>
      </c>
      <c r="L46" s="7">
        <f>2800*(2650+550)/1000000</f>
        <v>8.9600000000000009</v>
      </c>
      <c r="M46" s="7">
        <f t="shared" si="17"/>
        <v>26.880000000000003</v>
      </c>
      <c r="N46" s="7">
        <f t="shared" si="18"/>
        <v>0</v>
      </c>
      <c r="O46" s="7">
        <f t="shared" si="19"/>
        <v>0</v>
      </c>
      <c r="P46" s="5">
        <f t="shared" si="20"/>
        <v>26.880000000000003</v>
      </c>
      <c r="Q46" s="5"/>
      <c r="R46" s="5"/>
      <c r="S46" s="5">
        <f t="shared" si="5"/>
        <v>0</v>
      </c>
      <c r="T46" s="5">
        <f t="shared" si="6"/>
        <v>0</v>
      </c>
      <c r="U46" s="5">
        <f t="shared" si="7"/>
        <v>0</v>
      </c>
      <c r="V46" s="5">
        <f t="shared" si="8"/>
        <v>0</v>
      </c>
      <c r="W46" s="51" t="s">
        <v>20</v>
      </c>
      <c r="Z46" s="15"/>
      <c r="AA46" s="15"/>
      <c r="AB46" s="15"/>
      <c r="AC46" s="15"/>
      <c r="AD46" s="15"/>
      <c r="AE46" s="15"/>
      <c r="AF46" s="15"/>
      <c r="AG46" s="15"/>
      <c r="AH46" s="15"/>
      <c r="AI46" s="15"/>
      <c r="AJ46" s="15"/>
      <c r="AK46" s="15"/>
      <c r="AL46" s="15"/>
    </row>
    <row r="47" spans="1:38" s="20" customFormat="1" ht="30" customHeight="1">
      <c r="A47" s="75">
        <v>29</v>
      </c>
      <c r="B47" s="21" t="s">
        <v>98</v>
      </c>
      <c r="C47" s="22" t="s">
        <v>207</v>
      </c>
      <c r="D47" s="21" t="s">
        <v>177</v>
      </c>
      <c r="E47" s="23" t="s">
        <v>19</v>
      </c>
      <c r="F47" s="21">
        <v>2</v>
      </c>
      <c r="G47" s="21">
        <v>2</v>
      </c>
      <c r="H47" s="21">
        <v>0</v>
      </c>
      <c r="I47" s="21">
        <v>0</v>
      </c>
      <c r="J47" s="21">
        <v>2735</v>
      </c>
      <c r="K47" s="21">
        <v>1950</v>
      </c>
      <c r="L47" s="7">
        <f t="shared" ref="L47:L53" si="21">J47*K47/1000000</f>
        <v>5.3332499999999996</v>
      </c>
      <c r="M47" s="7">
        <f t="shared" si="17"/>
        <v>10.666499999999999</v>
      </c>
      <c r="N47" s="7">
        <f t="shared" si="18"/>
        <v>0</v>
      </c>
      <c r="O47" s="7">
        <f t="shared" si="19"/>
        <v>0</v>
      </c>
      <c r="P47" s="5">
        <f t="shared" si="20"/>
        <v>10.666499999999999</v>
      </c>
      <c r="Q47" s="5"/>
      <c r="R47" s="5"/>
      <c r="S47" s="5">
        <f t="shared" si="5"/>
        <v>0</v>
      </c>
      <c r="T47" s="5">
        <f t="shared" si="6"/>
        <v>0</v>
      </c>
      <c r="U47" s="5">
        <f t="shared" si="7"/>
        <v>0</v>
      </c>
      <c r="V47" s="5">
        <f t="shared" si="8"/>
        <v>0</v>
      </c>
      <c r="W47" s="51" t="s">
        <v>33</v>
      </c>
      <c r="Z47" s="15"/>
      <c r="AA47" s="15"/>
      <c r="AB47" s="15"/>
      <c r="AC47" s="15"/>
      <c r="AD47" s="15"/>
      <c r="AE47" s="15"/>
      <c r="AF47" s="15"/>
      <c r="AG47" s="15"/>
      <c r="AH47" s="15"/>
      <c r="AI47" s="15"/>
      <c r="AJ47" s="15"/>
      <c r="AK47" s="15"/>
      <c r="AL47" s="15"/>
    </row>
    <row r="48" spans="1:38" s="20" customFormat="1" ht="30" customHeight="1">
      <c r="A48" s="75">
        <v>30</v>
      </c>
      <c r="B48" s="21" t="s">
        <v>99</v>
      </c>
      <c r="C48" s="22" t="s">
        <v>207</v>
      </c>
      <c r="D48" s="21" t="s">
        <v>177</v>
      </c>
      <c r="E48" s="23" t="s">
        <v>19</v>
      </c>
      <c r="F48" s="21">
        <v>1</v>
      </c>
      <c r="G48" s="21">
        <v>1</v>
      </c>
      <c r="H48" s="21">
        <v>0</v>
      </c>
      <c r="I48" s="21">
        <v>0</v>
      </c>
      <c r="J48" s="21">
        <v>2735</v>
      </c>
      <c r="K48" s="21">
        <v>1950</v>
      </c>
      <c r="L48" s="7">
        <f t="shared" si="21"/>
        <v>5.3332499999999996</v>
      </c>
      <c r="M48" s="7">
        <f t="shared" si="17"/>
        <v>5.3332499999999996</v>
      </c>
      <c r="N48" s="7">
        <f t="shared" si="18"/>
        <v>0</v>
      </c>
      <c r="O48" s="7">
        <f t="shared" si="19"/>
        <v>0</v>
      </c>
      <c r="P48" s="5">
        <f t="shared" si="20"/>
        <v>5.3332499999999996</v>
      </c>
      <c r="Q48" s="5"/>
      <c r="R48" s="5"/>
      <c r="S48" s="5">
        <f t="shared" si="5"/>
        <v>0</v>
      </c>
      <c r="T48" s="5">
        <f t="shared" si="6"/>
        <v>0</v>
      </c>
      <c r="U48" s="5">
        <f t="shared" si="7"/>
        <v>0</v>
      </c>
      <c r="V48" s="5">
        <f t="shared" si="8"/>
        <v>0</v>
      </c>
      <c r="W48" s="51" t="s">
        <v>33</v>
      </c>
      <c r="Z48" s="15"/>
      <c r="AA48" s="15"/>
      <c r="AB48" s="15"/>
      <c r="AC48" s="15"/>
      <c r="AD48" s="15"/>
      <c r="AE48" s="15"/>
      <c r="AF48" s="15"/>
      <c r="AG48" s="15"/>
      <c r="AH48" s="15"/>
      <c r="AI48" s="15"/>
      <c r="AJ48" s="15"/>
      <c r="AK48" s="15"/>
      <c r="AL48" s="15"/>
    </row>
    <row r="49" spans="1:38" s="20" customFormat="1" ht="30" customHeight="1">
      <c r="A49" s="75">
        <v>31</v>
      </c>
      <c r="B49" s="21" t="s">
        <v>116</v>
      </c>
      <c r="C49" s="22" t="s">
        <v>207</v>
      </c>
      <c r="D49" s="21" t="s">
        <v>177</v>
      </c>
      <c r="E49" s="23" t="s">
        <v>19</v>
      </c>
      <c r="F49" s="21">
        <v>2</v>
      </c>
      <c r="G49" s="21">
        <v>2</v>
      </c>
      <c r="H49" s="21">
        <v>0</v>
      </c>
      <c r="I49" s="21">
        <v>0</v>
      </c>
      <c r="J49" s="21">
        <v>2735</v>
      </c>
      <c r="K49" s="21">
        <v>1950</v>
      </c>
      <c r="L49" s="7">
        <f t="shared" si="21"/>
        <v>5.3332499999999996</v>
      </c>
      <c r="M49" s="7">
        <f t="shared" si="17"/>
        <v>10.666499999999999</v>
      </c>
      <c r="N49" s="7">
        <f t="shared" si="18"/>
        <v>0</v>
      </c>
      <c r="O49" s="7">
        <f t="shared" si="19"/>
        <v>0</v>
      </c>
      <c r="P49" s="5">
        <f t="shared" si="20"/>
        <v>10.666499999999999</v>
      </c>
      <c r="Q49" s="5"/>
      <c r="R49" s="5"/>
      <c r="S49" s="5">
        <f t="shared" si="5"/>
        <v>0</v>
      </c>
      <c r="T49" s="5">
        <f t="shared" si="6"/>
        <v>0</v>
      </c>
      <c r="U49" s="5">
        <f t="shared" si="7"/>
        <v>0</v>
      </c>
      <c r="V49" s="5">
        <f t="shared" si="8"/>
        <v>0</v>
      </c>
      <c r="W49" s="51" t="s">
        <v>20</v>
      </c>
      <c r="Z49" s="15"/>
      <c r="AA49" s="15"/>
      <c r="AB49" s="15"/>
      <c r="AC49" s="15"/>
      <c r="AD49" s="15"/>
      <c r="AE49" s="15"/>
      <c r="AF49" s="15"/>
      <c r="AG49" s="15"/>
      <c r="AH49" s="15"/>
      <c r="AI49" s="15"/>
      <c r="AJ49" s="15"/>
      <c r="AK49" s="15"/>
      <c r="AL49" s="15"/>
    </row>
    <row r="50" spans="1:38" s="20" customFormat="1" ht="30" customHeight="1">
      <c r="A50" s="75">
        <v>32</v>
      </c>
      <c r="B50" s="21" t="s">
        <v>100</v>
      </c>
      <c r="C50" s="22" t="s">
        <v>207</v>
      </c>
      <c r="D50" s="21" t="s">
        <v>177</v>
      </c>
      <c r="E50" s="23" t="s">
        <v>19</v>
      </c>
      <c r="F50" s="21">
        <v>3</v>
      </c>
      <c r="G50" s="21">
        <v>0</v>
      </c>
      <c r="H50" s="21">
        <v>3</v>
      </c>
      <c r="I50" s="21">
        <v>0</v>
      </c>
      <c r="J50" s="21">
        <v>2535</v>
      </c>
      <c r="K50" s="21">
        <v>2550</v>
      </c>
      <c r="L50" s="7">
        <f t="shared" si="21"/>
        <v>6.4642499999999998</v>
      </c>
      <c r="M50" s="7">
        <f t="shared" si="17"/>
        <v>0</v>
      </c>
      <c r="N50" s="7">
        <f t="shared" si="18"/>
        <v>19.392749999999999</v>
      </c>
      <c r="O50" s="7">
        <f t="shared" si="19"/>
        <v>0</v>
      </c>
      <c r="P50" s="5">
        <f t="shared" si="20"/>
        <v>19.392749999999999</v>
      </c>
      <c r="Q50" s="5"/>
      <c r="R50" s="5"/>
      <c r="S50" s="5">
        <f>Q50+R50</f>
        <v>0</v>
      </c>
      <c r="T50" s="5">
        <f t="shared" si="6"/>
        <v>0</v>
      </c>
      <c r="U50" s="5">
        <f t="shared" si="7"/>
        <v>0</v>
      </c>
      <c r="V50" s="5">
        <f t="shared" si="8"/>
        <v>0</v>
      </c>
      <c r="W50" s="51" t="s">
        <v>33</v>
      </c>
      <c r="Z50" s="15"/>
      <c r="AA50" s="15"/>
      <c r="AB50" s="15"/>
      <c r="AC50" s="15"/>
      <c r="AD50" s="15"/>
      <c r="AE50" s="15"/>
      <c r="AF50" s="15"/>
      <c r="AG50" s="15"/>
      <c r="AH50" s="15"/>
      <c r="AI50" s="15"/>
      <c r="AJ50" s="15"/>
      <c r="AK50" s="15"/>
      <c r="AL50" s="15"/>
    </row>
    <row r="51" spans="1:38" s="20" customFormat="1" ht="30" customHeight="1">
      <c r="A51" s="75">
        <v>33</v>
      </c>
      <c r="B51" s="21" t="s">
        <v>101</v>
      </c>
      <c r="C51" s="22" t="s">
        <v>207</v>
      </c>
      <c r="D51" s="21" t="s">
        <v>177</v>
      </c>
      <c r="E51" s="23" t="s">
        <v>19</v>
      </c>
      <c r="F51" s="21">
        <v>3</v>
      </c>
      <c r="G51" s="21">
        <v>0</v>
      </c>
      <c r="H51" s="21">
        <v>3</v>
      </c>
      <c r="I51" s="21">
        <v>0</v>
      </c>
      <c r="J51" s="21">
        <v>2535</v>
      </c>
      <c r="K51" s="21">
        <v>2550</v>
      </c>
      <c r="L51" s="7">
        <f t="shared" si="21"/>
        <v>6.4642499999999998</v>
      </c>
      <c r="M51" s="7">
        <f t="shared" si="17"/>
        <v>0</v>
      </c>
      <c r="N51" s="7">
        <f t="shared" si="18"/>
        <v>19.392749999999999</v>
      </c>
      <c r="O51" s="7">
        <f t="shared" si="19"/>
        <v>0</v>
      </c>
      <c r="P51" s="5">
        <f t="shared" si="20"/>
        <v>19.392749999999999</v>
      </c>
      <c r="Q51" s="5"/>
      <c r="R51" s="5"/>
      <c r="S51" s="5">
        <f t="shared" si="5"/>
        <v>0</v>
      </c>
      <c r="T51" s="5">
        <f t="shared" si="6"/>
        <v>0</v>
      </c>
      <c r="U51" s="5">
        <f t="shared" si="7"/>
        <v>0</v>
      </c>
      <c r="V51" s="5">
        <f t="shared" si="8"/>
        <v>0</v>
      </c>
      <c r="W51" s="51" t="s">
        <v>33</v>
      </c>
      <c r="Z51" s="15"/>
      <c r="AA51" s="15"/>
      <c r="AB51" s="15"/>
      <c r="AC51" s="15"/>
      <c r="AD51" s="15"/>
      <c r="AE51" s="15"/>
      <c r="AF51" s="15"/>
      <c r="AG51" s="15"/>
      <c r="AH51" s="15"/>
      <c r="AI51" s="15"/>
      <c r="AJ51" s="15"/>
      <c r="AK51" s="15"/>
      <c r="AL51" s="15"/>
    </row>
    <row r="52" spans="1:38" s="20" customFormat="1" ht="30" customHeight="1">
      <c r="A52" s="75">
        <v>34</v>
      </c>
      <c r="B52" s="21" t="s">
        <v>123</v>
      </c>
      <c r="C52" s="22" t="s">
        <v>130</v>
      </c>
      <c r="D52" s="21" t="s">
        <v>177</v>
      </c>
      <c r="E52" s="23" t="s">
        <v>19</v>
      </c>
      <c r="F52" s="21">
        <v>3</v>
      </c>
      <c r="G52" s="21">
        <v>3</v>
      </c>
      <c r="H52" s="21">
        <v>0</v>
      </c>
      <c r="I52" s="21">
        <v>0</v>
      </c>
      <c r="J52" s="21">
        <v>2735</v>
      </c>
      <c r="K52" s="21">
        <v>1170</v>
      </c>
      <c r="L52" s="7">
        <f t="shared" si="21"/>
        <v>3.1999499999999999</v>
      </c>
      <c r="M52" s="7">
        <f t="shared" si="17"/>
        <v>9.59985</v>
      </c>
      <c r="N52" s="7">
        <f t="shared" si="18"/>
        <v>0</v>
      </c>
      <c r="O52" s="7">
        <f t="shared" si="19"/>
        <v>0</v>
      </c>
      <c r="P52" s="5">
        <f t="shared" si="20"/>
        <v>9.59985</v>
      </c>
      <c r="Q52" s="5"/>
      <c r="R52" s="5"/>
      <c r="S52" s="5">
        <f t="shared" si="5"/>
        <v>0</v>
      </c>
      <c r="T52" s="5">
        <f t="shared" si="6"/>
        <v>0</v>
      </c>
      <c r="U52" s="5">
        <f t="shared" si="7"/>
        <v>0</v>
      </c>
      <c r="V52" s="5">
        <f t="shared" si="8"/>
        <v>0</v>
      </c>
      <c r="W52" s="51" t="s">
        <v>208</v>
      </c>
      <c r="Z52" s="15"/>
      <c r="AA52" s="15"/>
      <c r="AB52" s="15"/>
      <c r="AC52" s="15"/>
      <c r="AD52" s="15"/>
      <c r="AE52" s="15"/>
      <c r="AF52" s="15"/>
      <c r="AG52" s="15"/>
      <c r="AH52" s="15"/>
      <c r="AI52" s="15"/>
      <c r="AJ52" s="15"/>
      <c r="AK52" s="15"/>
      <c r="AL52" s="15"/>
    </row>
    <row r="53" spans="1:38" s="20" customFormat="1" ht="30" customHeight="1">
      <c r="A53" s="75">
        <v>35</v>
      </c>
      <c r="B53" s="21" t="s">
        <v>124</v>
      </c>
      <c r="C53" s="22" t="s">
        <v>130</v>
      </c>
      <c r="D53" s="21" t="s">
        <v>177</v>
      </c>
      <c r="E53" s="23" t="s">
        <v>19</v>
      </c>
      <c r="F53" s="21">
        <v>3</v>
      </c>
      <c r="G53" s="21">
        <v>3</v>
      </c>
      <c r="H53" s="21">
        <v>0</v>
      </c>
      <c r="I53" s="21">
        <v>0</v>
      </c>
      <c r="J53" s="21">
        <v>2735</v>
      </c>
      <c r="K53" s="21">
        <v>1170</v>
      </c>
      <c r="L53" s="7">
        <f t="shared" si="21"/>
        <v>3.1999499999999999</v>
      </c>
      <c r="M53" s="7">
        <f t="shared" si="17"/>
        <v>9.59985</v>
      </c>
      <c r="N53" s="7">
        <f t="shared" si="18"/>
        <v>0</v>
      </c>
      <c r="O53" s="7">
        <f t="shared" si="19"/>
        <v>0</v>
      </c>
      <c r="P53" s="5">
        <f t="shared" si="20"/>
        <v>9.59985</v>
      </c>
      <c r="Q53" s="5"/>
      <c r="R53" s="5"/>
      <c r="S53" s="5">
        <f t="shared" si="5"/>
        <v>0</v>
      </c>
      <c r="T53" s="5">
        <f t="shared" si="6"/>
        <v>0</v>
      </c>
      <c r="U53" s="5">
        <f t="shared" si="7"/>
        <v>0</v>
      </c>
      <c r="V53" s="5">
        <f t="shared" si="8"/>
        <v>0</v>
      </c>
      <c r="W53" s="51" t="s">
        <v>209</v>
      </c>
      <c r="Z53" s="15"/>
      <c r="AA53" s="15"/>
      <c r="AB53" s="15"/>
      <c r="AC53" s="15"/>
      <c r="AD53" s="15"/>
      <c r="AE53" s="15"/>
      <c r="AF53" s="15"/>
      <c r="AG53" s="15"/>
      <c r="AH53" s="15"/>
      <c r="AI53" s="15"/>
      <c r="AJ53" s="15"/>
      <c r="AK53" s="15"/>
      <c r="AL53" s="15"/>
    </row>
    <row r="54" spans="1:38" s="26" customFormat="1" ht="23.45" customHeight="1">
      <c r="A54" s="72"/>
      <c r="B54" s="27"/>
      <c r="C54" s="27" t="s">
        <v>23</v>
      </c>
      <c r="D54" s="28" t="s">
        <v>178</v>
      </c>
      <c r="E54" s="27"/>
      <c r="F54" s="28"/>
      <c r="G54" s="28"/>
      <c r="H54" s="28"/>
      <c r="I54" s="28"/>
      <c r="J54" s="28"/>
      <c r="K54" s="28"/>
      <c r="L54" s="29"/>
      <c r="M54" s="29"/>
      <c r="N54" s="29"/>
      <c r="O54" s="29"/>
      <c r="P54" s="60"/>
      <c r="Q54" s="60"/>
      <c r="R54" s="60"/>
      <c r="S54" s="60"/>
      <c r="T54" s="60"/>
      <c r="U54" s="60"/>
      <c r="V54" s="60"/>
      <c r="W54" s="53"/>
      <c r="X54" s="20"/>
      <c r="Y54" s="20"/>
      <c r="Z54" s="15"/>
      <c r="AA54" s="15"/>
      <c r="AB54" s="15"/>
      <c r="AC54" s="15"/>
      <c r="AD54" s="15"/>
      <c r="AE54" s="15"/>
      <c r="AF54" s="15"/>
      <c r="AG54" s="15"/>
      <c r="AH54" s="15"/>
      <c r="AI54" s="15"/>
      <c r="AJ54" s="15"/>
      <c r="AK54" s="15"/>
      <c r="AL54" s="15"/>
    </row>
    <row r="55" spans="1:38" s="20" customFormat="1" ht="26.45" customHeight="1">
      <c r="A55" s="75">
        <v>36</v>
      </c>
      <c r="B55" s="7"/>
      <c r="C55" s="42" t="s">
        <v>24</v>
      </c>
      <c r="D55" s="7" t="s">
        <v>178</v>
      </c>
      <c r="E55" s="42"/>
      <c r="F55" s="7">
        <f>SUM(Y16:Y53)</f>
        <v>0</v>
      </c>
      <c r="G55" s="7"/>
      <c r="H55" s="7"/>
      <c r="I55" s="7"/>
      <c r="J55" s="7"/>
      <c r="K55" s="7"/>
      <c r="L55" s="7"/>
      <c r="M55" s="7"/>
      <c r="N55" s="7"/>
      <c r="O55" s="7"/>
      <c r="P55" s="5"/>
      <c r="Q55" s="5"/>
      <c r="R55" s="5"/>
      <c r="S55" s="5">
        <f t="shared" si="5"/>
        <v>0</v>
      </c>
      <c r="T55" s="5">
        <f>Q55*F55</f>
        <v>0</v>
      </c>
      <c r="U55" s="5">
        <f>F55*R55</f>
        <v>0</v>
      </c>
      <c r="V55" s="5">
        <f t="shared" si="8"/>
        <v>0</v>
      </c>
      <c r="W55" s="51"/>
      <c r="Z55" s="15"/>
      <c r="AA55" s="15"/>
      <c r="AB55" s="15"/>
      <c r="AC55" s="15"/>
      <c r="AD55" s="15"/>
      <c r="AE55" s="15"/>
      <c r="AF55" s="15"/>
      <c r="AG55" s="15"/>
      <c r="AH55" s="15"/>
      <c r="AI55" s="15"/>
      <c r="AJ55" s="15"/>
      <c r="AK55" s="15"/>
      <c r="AL55" s="15"/>
    </row>
    <row r="56" spans="1:38" s="46" customFormat="1" ht="30" customHeight="1">
      <c r="A56" s="82"/>
      <c r="B56" s="44"/>
      <c r="C56" s="45" t="s">
        <v>25</v>
      </c>
      <c r="D56" s="44" t="s">
        <v>178</v>
      </c>
      <c r="E56" s="45"/>
      <c r="F56" s="44">
        <f>F15+F23+F26+F43</f>
        <v>126</v>
      </c>
      <c r="G56" s="44">
        <f t="shared" ref="G56:P56" si="22">G15+G23+G26+G43</f>
        <v>55</v>
      </c>
      <c r="H56" s="44">
        <f t="shared" si="22"/>
        <v>71</v>
      </c>
      <c r="I56" s="44">
        <f t="shared" si="22"/>
        <v>0</v>
      </c>
      <c r="J56" s="44"/>
      <c r="K56" s="44"/>
      <c r="L56" s="44"/>
      <c r="M56" s="44">
        <f t="shared" si="22"/>
        <v>380.87774999999999</v>
      </c>
      <c r="N56" s="44">
        <f t="shared" si="22"/>
        <v>817.70150000000001</v>
      </c>
      <c r="O56" s="44">
        <f t="shared" si="22"/>
        <v>0</v>
      </c>
      <c r="P56" s="61">
        <f t="shared" si="22"/>
        <v>1198.57925</v>
      </c>
      <c r="Q56" s="61">
        <f>T56/P56</f>
        <v>0</v>
      </c>
      <c r="R56" s="61">
        <f>U56/P56</f>
        <v>0</v>
      </c>
      <c r="S56" s="61">
        <f>R56+Q56</f>
        <v>0</v>
      </c>
      <c r="T56" s="61">
        <f>T55+T43+T26+T23+T15</f>
        <v>0</v>
      </c>
      <c r="U56" s="61">
        <f>U55+U43+U26+U23+U15</f>
        <v>0</v>
      </c>
      <c r="V56" s="61">
        <f>V55+V43+V26+V23+V15</f>
        <v>0</v>
      </c>
      <c r="W56" s="54"/>
      <c r="Y56" s="47"/>
      <c r="Z56" s="57"/>
      <c r="AA56" s="15"/>
      <c r="AB56" s="57"/>
      <c r="AC56" s="57"/>
      <c r="AD56" s="57"/>
      <c r="AE56" s="57"/>
      <c r="AF56" s="57"/>
      <c r="AG56" s="57"/>
      <c r="AH56" s="57"/>
      <c r="AI56" s="57"/>
      <c r="AJ56" s="57"/>
      <c r="AK56" s="57"/>
      <c r="AL56" s="57"/>
    </row>
    <row r="57" spans="1:38" s="24" customFormat="1" ht="42.6" customHeight="1">
      <c r="A57" s="96" t="s">
        <v>26</v>
      </c>
      <c r="B57" s="96"/>
      <c r="C57" s="96"/>
      <c r="D57" s="96"/>
      <c r="E57" s="96"/>
      <c r="F57" s="96"/>
      <c r="G57" s="96"/>
      <c r="H57" s="96"/>
      <c r="I57" s="96"/>
      <c r="J57" s="96"/>
      <c r="K57" s="96"/>
      <c r="L57" s="96"/>
      <c r="M57" s="96"/>
      <c r="N57" s="96"/>
      <c r="O57" s="96"/>
      <c r="P57" s="96"/>
      <c r="Q57" s="96"/>
      <c r="R57" s="96"/>
      <c r="S57" s="96"/>
      <c r="T57" s="96"/>
      <c r="U57" s="96"/>
      <c r="V57" s="96"/>
      <c r="W57" s="96"/>
      <c r="Y57" s="20"/>
      <c r="Z57" s="8"/>
      <c r="AA57" s="15"/>
      <c r="AB57" s="8"/>
      <c r="AC57" s="8"/>
      <c r="AD57" s="8"/>
      <c r="AE57" s="8"/>
      <c r="AF57" s="8"/>
      <c r="AG57" s="8"/>
      <c r="AH57" s="8"/>
      <c r="AI57" s="8"/>
      <c r="AJ57" s="8"/>
      <c r="AK57" s="8"/>
      <c r="AL57" s="8"/>
    </row>
    <row r="58" spans="1:38" s="41" customFormat="1" ht="23.45" customHeight="1">
      <c r="A58" s="76"/>
      <c r="B58" s="27"/>
      <c r="C58" s="27" t="s">
        <v>18</v>
      </c>
      <c r="D58" s="29" t="s">
        <v>177</v>
      </c>
      <c r="E58" s="27"/>
      <c r="F58" s="27"/>
      <c r="G58" s="27"/>
      <c r="H58" s="27"/>
      <c r="I58" s="27"/>
      <c r="J58" s="27"/>
      <c r="K58" s="27"/>
      <c r="L58" s="27"/>
      <c r="M58" s="27"/>
      <c r="N58" s="27"/>
      <c r="O58" s="27"/>
      <c r="P58" s="58"/>
      <c r="Q58" s="64"/>
      <c r="R58" s="64"/>
      <c r="S58" s="64"/>
      <c r="T58" s="64"/>
      <c r="U58" s="64"/>
      <c r="V58" s="64"/>
      <c r="W58" s="49"/>
      <c r="X58" s="24"/>
      <c r="Y58" s="20"/>
      <c r="Z58" s="8"/>
      <c r="AA58" s="15"/>
      <c r="AB58" s="8"/>
      <c r="AC58" s="8"/>
      <c r="AD58" s="8"/>
      <c r="AE58" s="8"/>
      <c r="AF58" s="8"/>
      <c r="AG58" s="8"/>
      <c r="AH58" s="8"/>
      <c r="AI58" s="8"/>
      <c r="AJ58" s="8"/>
      <c r="AK58" s="8"/>
      <c r="AL58" s="8"/>
    </row>
    <row r="59" spans="1:38" s="40" customFormat="1" ht="24" customHeight="1">
      <c r="A59" s="77"/>
      <c r="B59" s="32"/>
      <c r="C59" s="32" t="s">
        <v>35</v>
      </c>
      <c r="D59" s="34" t="s">
        <v>177</v>
      </c>
      <c r="E59" s="32"/>
      <c r="F59" s="33">
        <f>SUM(F60:F64)</f>
        <v>6</v>
      </c>
      <c r="G59" s="33">
        <f t="shared" ref="G59:O59" si="23">SUM(G60:G64)</f>
        <v>0</v>
      </c>
      <c r="H59" s="33">
        <f t="shared" si="23"/>
        <v>6</v>
      </c>
      <c r="I59" s="33">
        <f t="shared" si="23"/>
        <v>0</v>
      </c>
      <c r="J59" s="33"/>
      <c r="K59" s="33"/>
      <c r="L59" s="34"/>
      <c r="M59" s="34">
        <f t="shared" si="23"/>
        <v>0</v>
      </c>
      <c r="N59" s="34">
        <f t="shared" si="23"/>
        <v>25.712599999999995</v>
      </c>
      <c r="O59" s="34">
        <f t="shared" si="23"/>
        <v>0</v>
      </c>
      <c r="P59" s="59">
        <f>SUM(P60:P64)</f>
        <v>25.712599999999995</v>
      </c>
      <c r="Q59" s="62">
        <f>T59/P59</f>
        <v>0</v>
      </c>
      <c r="R59" s="62">
        <f>U59/P59</f>
        <v>0</v>
      </c>
      <c r="S59" s="62">
        <f>R59+Q59</f>
        <v>0</v>
      </c>
      <c r="T59" s="62">
        <f>SUM(T60:T64)</f>
        <v>0</v>
      </c>
      <c r="U59" s="62">
        <f>SUM(U60:U64)</f>
        <v>0</v>
      </c>
      <c r="V59" s="62">
        <f>SUM(V60:V64)</f>
        <v>0</v>
      </c>
      <c r="W59" s="50"/>
      <c r="X59" s="24"/>
      <c r="Y59" s="20"/>
      <c r="Z59" s="8"/>
      <c r="AA59" s="15"/>
      <c r="AB59" s="8"/>
      <c r="AC59" s="8"/>
      <c r="AD59" s="8"/>
      <c r="AE59" s="8"/>
      <c r="AF59" s="8"/>
      <c r="AG59" s="8"/>
      <c r="AH59" s="8"/>
      <c r="AI59" s="8"/>
      <c r="AJ59" s="8"/>
      <c r="AK59" s="8"/>
      <c r="AL59" s="8"/>
    </row>
    <row r="60" spans="1:38" s="24" customFormat="1" ht="30" customHeight="1">
      <c r="A60" s="75">
        <v>37</v>
      </c>
      <c r="B60" s="21" t="s">
        <v>43</v>
      </c>
      <c r="C60" s="22" t="s">
        <v>37</v>
      </c>
      <c r="D60" s="21" t="s">
        <v>177</v>
      </c>
      <c r="E60" s="23" t="s">
        <v>19</v>
      </c>
      <c r="F60" s="21">
        <v>2</v>
      </c>
      <c r="G60" s="21">
        <v>0</v>
      </c>
      <c r="H60" s="21">
        <v>2</v>
      </c>
      <c r="I60" s="21">
        <v>0</v>
      </c>
      <c r="J60" s="21">
        <v>5730</v>
      </c>
      <c r="K60" s="21">
        <v>1290</v>
      </c>
      <c r="L60" s="7">
        <f>J60*K60/1000000</f>
        <v>7.3917000000000002</v>
      </c>
      <c r="M60" s="7">
        <f t="shared" ref="M60:O64" si="24">G60*$L60</f>
        <v>0</v>
      </c>
      <c r="N60" s="7">
        <f t="shared" si="24"/>
        <v>14.7834</v>
      </c>
      <c r="O60" s="7">
        <f t="shared" si="24"/>
        <v>0</v>
      </c>
      <c r="P60" s="5">
        <f>SUM(M60:O60)</f>
        <v>14.7834</v>
      </c>
      <c r="Q60" s="5"/>
      <c r="R60" s="5"/>
      <c r="S60" s="5">
        <f>Q60+R60</f>
        <v>0</v>
      </c>
      <c r="T60" s="5">
        <f>Q60*P60</f>
        <v>0</v>
      </c>
      <c r="U60" s="5">
        <f>P60*R60</f>
        <v>0</v>
      </c>
      <c r="V60" s="5">
        <f>T60+U60</f>
        <v>0</v>
      </c>
      <c r="W60" s="51" t="s">
        <v>22</v>
      </c>
      <c r="Y60" s="20"/>
      <c r="Z60" s="8"/>
      <c r="AA60" s="15"/>
      <c r="AB60" s="8"/>
      <c r="AC60" s="8"/>
      <c r="AD60" s="8"/>
      <c r="AE60" s="8"/>
      <c r="AF60" s="8"/>
      <c r="AG60" s="8"/>
      <c r="AH60" s="8"/>
      <c r="AI60" s="8"/>
      <c r="AJ60" s="8"/>
      <c r="AK60" s="8"/>
      <c r="AL60" s="8"/>
    </row>
    <row r="61" spans="1:38" s="24" customFormat="1" ht="30" customHeight="1">
      <c r="A61" s="75">
        <v>38</v>
      </c>
      <c r="B61" s="21" t="s">
        <v>44</v>
      </c>
      <c r="C61" s="22" t="s">
        <v>37</v>
      </c>
      <c r="D61" s="21" t="s">
        <v>177</v>
      </c>
      <c r="E61" s="23" t="s">
        <v>19</v>
      </c>
      <c r="F61" s="21">
        <v>1</v>
      </c>
      <c r="G61" s="21">
        <v>0</v>
      </c>
      <c r="H61" s="21">
        <v>1</v>
      </c>
      <c r="I61" s="21">
        <v>0</v>
      </c>
      <c r="J61" s="21">
        <v>3070</v>
      </c>
      <c r="K61" s="21">
        <v>890</v>
      </c>
      <c r="L61" s="7">
        <f t="shared" ref="L61:L66" si="25">J61*K61/1000000</f>
        <v>2.7323</v>
      </c>
      <c r="M61" s="7">
        <f t="shared" si="24"/>
        <v>0</v>
      </c>
      <c r="N61" s="7">
        <f t="shared" si="24"/>
        <v>2.7323</v>
      </c>
      <c r="O61" s="7">
        <f t="shared" si="24"/>
        <v>0</v>
      </c>
      <c r="P61" s="5">
        <f>SUM(M61:O61)</f>
        <v>2.7323</v>
      </c>
      <c r="Q61" s="5"/>
      <c r="R61" s="5"/>
      <c r="S61" s="5">
        <f>Q61+R61</f>
        <v>0</v>
      </c>
      <c r="T61" s="5">
        <f>Q61*P61</f>
        <v>0</v>
      </c>
      <c r="U61" s="5">
        <f>P61*R61</f>
        <v>0</v>
      </c>
      <c r="V61" s="5">
        <f>T61+U61</f>
        <v>0</v>
      </c>
      <c r="W61" s="51" t="s">
        <v>20</v>
      </c>
      <c r="Y61" s="20"/>
      <c r="Z61" s="8"/>
      <c r="AA61" s="15"/>
      <c r="AB61" s="8"/>
      <c r="AC61" s="8"/>
      <c r="AD61" s="8"/>
      <c r="AE61" s="8"/>
      <c r="AF61" s="8"/>
      <c r="AG61" s="8"/>
      <c r="AH61" s="8"/>
      <c r="AI61" s="8"/>
      <c r="AJ61" s="8"/>
      <c r="AK61" s="8"/>
      <c r="AL61" s="8"/>
    </row>
    <row r="62" spans="1:38" s="24" customFormat="1" ht="30" customHeight="1">
      <c r="A62" s="75">
        <v>39</v>
      </c>
      <c r="B62" s="21" t="s">
        <v>45</v>
      </c>
      <c r="C62" s="22" t="s">
        <v>37</v>
      </c>
      <c r="D62" s="21" t="s">
        <v>177</v>
      </c>
      <c r="E62" s="23" t="s">
        <v>19</v>
      </c>
      <c r="F62" s="21">
        <v>1</v>
      </c>
      <c r="G62" s="21">
        <v>0</v>
      </c>
      <c r="H62" s="21">
        <v>1</v>
      </c>
      <c r="I62" s="21">
        <v>0</v>
      </c>
      <c r="J62" s="21">
        <v>3070</v>
      </c>
      <c r="K62" s="21">
        <v>890</v>
      </c>
      <c r="L62" s="7">
        <f t="shared" si="25"/>
        <v>2.7323</v>
      </c>
      <c r="M62" s="7">
        <f t="shared" si="24"/>
        <v>0</v>
      </c>
      <c r="N62" s="7">
        <f t="shared" si="24"/>
        <v>2.7323</v>
      </c>
      <c r="O62" s="7">
        <f t="shared" si="24"/>
        <v>0</v>
      </c>
      <c r="P62" s="5">
        <f>SUM(M62:O62)</f>
        <v>2.7323</v>
      </c>
      <c r="Q62" s="5"/>
      <c r="R62" s="5"/>
      <c r="S62" s="5">
        <f>Q62+R62</f>
        <v>0</v>
      </c>
      <c r="T62" s="5">
        <f>Q62*P62</f>
        <v>0</v>
      </c>
      <c r="U62" s="5">
        <f>P62*R62</f>
        <v>0</v>
      </c>
      <c r="V62" s="5">
        <f>T62+U62</f>
        <v>0</v>
      </c>
      <c r="W62" s="51" t="s">
        <v>20</v>
      </c>
      <c r="Y62" s="20"/>
      <c r="Z62" s="8"/>
      <c r="AA62" s="15"/>
      <c r="AB62" s="8"/>
      <c r="AC62" s="8"/>
      <c r="AD62" s="8"/>
      <c r="AE62" s="8"/>
      <c r="AF62" s="8"/>
      <c r="AG62" s="8"/>
      <c r="AH62" s="8"/>
      <c r="AI62" s="8"/>
      <c r="AJ62" s="8"/>
      <c r="AK62" s="8"/>
      <c r="AL62" s="8"/>
    </row>
    <row r="63" spans="1:38" s="24" customFormat="1" ht="30" customHeight="1">
      <c r="A63" s="75">
        <v>40</v>
      </c>
      <c r="B63" s="21" t="s">
        <v>46</v>
      </c>
      <c r="C63" s="22" t="s">
        <v>37</v>
      </c>
      <c r="D63" s="21" t="s">
        <v>177</v>
      </c>
      <c r="E63" s="23" t="s">
        <v>19</v>
      </c>
      <c r="F63" s="21">
        <v>1</v>
      </c>
      <c r="G63" s="21">
        <v>0</v>
      </c>
      <c r="H63" s="21">
        <v>1</v>
      </c>
      <c r="I63" s="21">
        <v>0</v>
      </c>
      <c r="J63" s="21">
        <v>3070</v>
      </c>
      <c r="K63" s="21">
        <v>890</v>
      </c>
      <c r="L63" s="7">
        <f t="shared" si="25"/>
        <v>2.7323</v>
      </c>
      <c r="M63" s="7">
        <f t="shared" si="24"/>
        <v>0</v>
      </c>
      <c r="N63" s="7">
        <f t="shared" si="24"/>
        <v>2.7323</v>
      </c>
      <c r="O63" s="7">
        <f t="shared" si="24"/>
        <v>0</v>
      </c>
      <c r="P63" s="5">
        <f>SUM(M63:O63)</f>
        <v>2.7323</v>
      </c>
      <c r="Q63" s="5"/>
      <c r="R63" s="5"/>
      <c r="S63" s="5">
        <f>Q63+R63</f>
        <v>0</v>
      </c>
      <c r="T63" s="5">
        <f>Q63*P63</f>
        <v>0</v>
      </c>
      <c r="U63" s="5">
        <f>P63*R63</f>
        <v>0</v>
      </c>
      <c r="V63" s="5">
        <f>T63+U63</f>
        <v>0</v>
      </c>
      <c r="W63" s="51" t="s">
        <v>20</v>
      </c>
      <c r="Y63" s="20"/>
      <c r="Z63" s="8"/>
      <c r="AA63" s="15"/>
      <c r="AB63" s="8"/>
      <c r="AC63" s="8"/>
      <c r="AD63" s="8"/>
      <c r="AE63" s="8"/>
      <c r="AF63" s="8"/>
      <c r="AG63" s="8"/>
      <c r="AH63" s="8"/>
      <c r="AI63" s="8"/>
      <c r="AJ63" s="8"/>
      <c r="AK63" s="8"/>
      <c r="AL63" s="8"/>
    </row>
    <row r="64" spans="1:38" s="24" customFormat="1" ht="30" customHeight="1">
      <c r="A64" s="75">
        <v>41</v>
      </c>
      <c r="B64" s="35" t="s">
        <v>47</v>
      </c>
      <c r="C64" s="36" t="s">
        <v>37</v>
      </c>
      <c r="D64" s="21" t="s">
        <v>177</v>
      </c>
      <c r="E64" s="37" t="s">
        <v>19</v>
      </c>
      <c r="F64" s="35">
        <v>1</v>
      </c>
      <c r="G64" s="35">
        <v>0</v>
      </c>
      <c r="H64" s="35">
        <v>1</v>
      </c>
      <c r="I64" s="35">
        <v>0</v>
      </c>
      <c r="J64" s="35">
        <v>3070</v>
      </c>
      <c r="K64" s="35">
        <v>890</v>
      </c>
      <c r="L64" s="38">
        <f t="shared" si="25"/>
        <v>2.7323</v>
      </c>
      <c r="M64" s="38">
        <f t="shared" si="24"/>
        <v>0</v>
      </c>
      <c r="N64" s="38">
        <f t="shared" si="24"/>
        <v>2.7323</v>
      </c>
      <c r="O64" s="38">
        <f t="shared" si="24"/>
        <v>0</v>
      </c>
      <c r="P64" s="6">
        <f>SUM(M64:O64)</f>
        <v>2.7323</v>
      </c>
      <c r="Q64" s="5"/>
      <c r="R64" s="5"/>
      <c r="S64" s="5">
        <f>Q64+R64</f>
        <v>0</v>
      </c>
      <c r="T64" s="5">
        <f>Q64*P64</f>
        <v>0</v>
      </c>
      <c r="U64" s="5">
        <f>P64*R64</f>
        <v>0</v>
      </c>
      <c r="V64" s="5">
        <f>T64+U64</f>
        <v>0</v>
      </c>
      <c r="W64" s="52" t="s">
        <v>20</v>
      </c>
      <c r="Y64" s="20"/>
      <c r="Z64" s="8"/>
      <c r="AA64" s="15"/>
      <c r="AB64" s="8"/>
      <c r="AC64" s="8"/>
      <c r="AD64" s="8"/>
      <c r="AE64" s="8"/>
      <c r="AF64" s="8"/>
      <c r="AG64" s="8"/>
      <c r="AH64" s="8"/>
      <c r="AI64" s="8"/>
      <c r="AJ64" s="8"/>
      <c r="AK64" s="8"/>
      <c r="AL64" s="8"/>
    </row>
    <row r="65" spans="1:38" s="40" customFormat="1" ht="24" customHeight="1">
      <c r="A65" s="77"/>
      <c r="B65" s="32"/>
      <c r="C65" s="32" t="s">
        <v>58</v>
      </c>
      <c r="D65" s="33" t="s">
        <v>177</v>
      </c>
      <c r="E65" s="32"/>
      <c r="F65" s="33">
        <f>F66</f>
        <v>1</v>
      </c>
      <c r="G65" s="33">
        <f t="shared" ref="G65:P65" si="26">G66</f>
        <v>1</v>
      </c>
      <c r="H65" s="33">
        <f t="shared" si="26"/>
        <v>0</v>
      </c>
      <c r="I65" s="33">
        <f t="shared" si="26"/>
        <v>0</v>
      </c>
      <c r="J65" s="33"/>
      <c r="K65" s="33"/>
      <c r="L65" s="34"/>
      <c r="M65" s="34">
        <f t="shared" si="26"/>
        <v>20.692699999999999</v>
      </c>
      <c r="N65" s="34">
        <f t="shared" si="26"/>
        <v>0</v>
      </c>
      <c r="O65" s="34">
        <f t="shared" si="26"/>
        <v>0</v>
      </c>
      <c r="P65" s="59">
        <f t="shared" si="26"/>
        <v>20.692699999999999</v>
      </c>
      <c r="Q65" s="62">
        <f>T65/P65</f>
        <v>0</v>
      </c>
      <c r="R65" s="62">
        <f>U65/P65</f>
        <v>0</v>
      </c>
      <c r="S65" s="62">
        <f>R65+Q65</f>
        <v>0</v>
      </c>
      <c r="T65" s="62">
        <f>SUM(T66)</f>
        <v>0</v>
      </c>
      <c r="U65" s="62">
        <f>SUM(U66)</f>
        <v>0</v>
      </c>
      <c r="V65" s="62">
        <f>SUM(V66)</f>
        <v>0</v>
      </c>
      <c r="W65" s="50"/>
      <c r="X65" s="24"/>
      <c r="Y65" s="20"/>
      <c r="Z65" s="8"/>
      <c r="AA65" s="15"/>
      <c r="AB65" s="8"/>
      <c r="AC65" s="8"/>
      <c r="AD65" s="8"/>
      <c r="AE65" s="8"/>
      <c r="AF65" s="8"/>
      <c r="AG65" s="8"/>
      <c r="AH65" s="8"/>
      <c r="AI65" s="8"/>
      <c r="AJ65" s="8"/>
      <c r="AK65" s="8"/>
      <c r="AL65" s="8"/>
    </row>
    <row r="66" spans="1:38" s="24" customFormat="1" ht="30" customHeight="1">
      <c r="A66" s="75">
        <v>42</v>
      </c>
      <c r="B66" s="21" t="s">
        <v>62</v>
      </c>
      <c r="C66" s="22" t="s">
        <v>60</v>
      </c>
      <c r="D66" s="21" t="s">
        <v>177</v>
      </c>
      <c r="E66" s="23" t="s">
        <v>19</v>
      </c>
      <c r="F66" s="21">
        <v>1</v>
      </c>
      <c r="G66" s="21">
        <v>1</v>
      </c>
      <c r="H66" s="21">
        <v>0</v>
      </c>
      <c r="I66" s="21">
        <v>0</v>
      </c>
      <c r="J66" s="21">
        <v>20090</v>
      </c>
      <c r="K66" s="21">
        <v>1030</v>
      </c>
      <c r="L66" s="7">
        <f t="shared" si="25"/>
        <v>20.692699999999999</v>
      </c>
      <c r="M66" s="7">
        <f>G66*$L66</f>
        <v>20.692699999999999</v>
      </c>
      <c r="N66" s="7">
        <f>H66*$L66</f>
        <v>0</v>
      </c>
      <c r="O66" s="7">
        <f>I66*$L66</f>
        <v>0</v>
      </c>
      <c r="P66" s="5">
        <f>SUM(M66:O66)</f>
        <v>20.692699999999999</v>
      </c>
      <c r="Q66" s="5"/>
      <c r="R66" s="5"/>
      <c r="S66" s="5">
        <f>Q66+R66</f>
        <v>0</v>
      </c>
      <c r="T66" s="5">
        <f>Q66*P66</f>
        <v>0</v>
      </c>
      <c r="U66" s="5">
        <f>P66*R66</f>
        <v>0</v>
      </c>
      <c r="V66" s="5">
        <f>T66+U66</f>
        <v>0</v>
      </c>
      <c r="W66" s="51" t="s">
        <v>33</v>
      </c>
      <c r="Y66" s="20"/>
      <c r="Z66" s="8"/>
      <c r="AA66" s="15"/>
      <c r="AB66" s="8"/>
      <c r="AC66" s="8"/>
      <c r="AD66" s="8"/>
      <c r="AE66" s="8"/>
      <c r="AF66" s="8"/>
      <c r="AG66" s="8"/>
      <c r="AH66" s="8"/>
      <c r="AI66" s="8"/>
      <c r="AJ66" s="8"/>
      <c r="AK66" s="8"/>
      <c r="AL66" s="8"/>
    </row>
    <row r="67" spans="1:38" s="40" customFormat="1" ht="30" customHeight="1">
      <c r="A67" s="78"/>
      <c r="B67" s="32"/>
      <c r="C67" s="32" t="s">
        <v>65</v>
      </c>
      <c r="D67" s="33" t="s">
        <v>177</v>
      </c>
      <c r="E67" s="32"/>
      <c r="F67" s="33">
        <f>SUM(F68:F71)</f>
        <v>10</v>
      </c>
      <c r="G67" s="33">
        <f t="shared" ref="G67:O67" si="27">SUM(G68:G71)</f>
        <v>10</v>
      </c>
      <c r="H67" s="33">
        <f t="shared" si="27"/>
        <v>0</v>
      </c>
      <c r="I67" s="33">
        <f t="shared" si="27"/>
        <v>0</v>
      </c>
      <c r="J67" s="33"/>
      <c r="K67" s="33"/>
      <c r="L67" s="34"/>
      <c r="M67" s="34">
        <f t="shared" si="27"/>
        <v>94.923000000000002</v>
      </c>
      <c r="N67" s="34">
        <f t="shared" si="27"/>
        <v>0</v>
      </c>
      <c r="O67" s="34">
        <f t="shared" si="27"/>
        <v>0</v>
      </c>
      <c r="P67" s="59">
        <f>SUM(P68:P71)</f>
        <v>94.923000000000002</v>
      </c>
      <c r="Q67" s="62">
        <f>T67/P67</f>
        <v>0</v>
      </c>
      <c r="R67" s="62">
        <f>U67/P67</f>
        <v>0</v>
      </c>
      <c r="S67" s="62">
        <f>R67+Q67</f>
        <v>0</v>
      </c>
      <c r="T67" s="62">
        <f>SUM(T68:T71)</f>
        <v>0</v>
      </c>
      <c r="U67" s="62">
        <f>SUM(U68:U71)</f>
        <v>0</v>
      </c>
      <c r="V67" s="62">
        <f>SUM(V68:V71)</f>
        <v>0</v>
      </c>
      <c r="W67" s="50"/>
      <c r="Y67" s="31"/>
      <c r="AA67" s="15"/>
    </row>
    <row r="68" spans="1:38" s="24" customFormat="1" ht="30" customHeight="1">
      <c r="A68" s="75">
        <v>43</v>
      </c>
      <c r="B68" s="21" t="s">
        <v>90</v>
      </c>
      <c r="C68" s="22" t="s">
        <v>81</v>
      </c>
      <c r="D68" s="21" t="s">
        <v>177</v>
      </c>
      <c r="E68" s="23" t="s">
        <v>19</v>
      </c>
      <c r="F68" s="21">
        <v>4</v>
      </c>
      <c r="G68" s="21">
        <v>4</v>
      </c>
      <c r="H68" s="21">
        <v>0</v>
      </c>
      <c r="I68" s="21">
        <v>0</v>
      </c>
      <c r="J68" s="21">
        <v>1850</v>
      </c>
      <c r="K68" s="21" t="s">
        <v>94</v>
      </c>
      <c r="L68" s="7">
        <f>J68*(3960+1410)/1000000</f>
        <v>9.9344999999999999</v>
      </c>
      <c r="M68" s="7">
        <f t="shared" ref="M68:O71" si="28">G68*$L68</f>
        <v>39.738</v>
      </c>
      <c r="N68" s="7">
        <f t="shared" si="28"/>
        <v>0</v>
      </c>
      <c r="O68" s="7">
        <f t="shared" si="28"/>
        <v>0</v>
      </c>
      <c r="P68" s="5">
        <f>SUM(M68:O68)</f>
        <v>39.738</v>
      </c>
      <c r="Q68" s="5"/>
      <c r="R68" s="5"/>
      <c r="S68" s="5">
        <f>Q68+R68</f>
        <v>0</v>
      </c>
      <c r="T68" s="5">
        <f>Q68*P68</f>
        <v>0</v>
      </c>
      <c r="U68" s="5">
        <f>P68*R68</f>
        <v>0</v>
      </c>
      <c r="V68" s="5">
        <f>T68+U68</f>
        <v>0</v>
      </c>
      <c r="W68" s="51" t="s">
        <v>157</v>
      </c>
      <c r="Y68" s="20"/>
      <c r="Z68" s="8"/>
      <c r="AA68" s="15"/>
      <c r="AB68" s="8"/>
      <c r="AC68" s="8"/>
      <c r="AD68" s="8"/>
      <c r="AE68" s="8"/>
      <c r="AF68" s="8"/>
      <c r="AG68" s="8"/>
      <c r="AH68" s="8"/>
      <c r="AI68" s="8"/>
      <c r="AJ68" s="8"/>
      <c r="AK68" s="8"/>
      <c r="AL68" s="8"/>
    </row>
    <row r="69" spans="1:38" s="24" customFormat="1" ht="30" customHeight="1">
      <c r="A69" s="75">
        <v>44</v>
      </c>
      <c r="B69" s="21" t="s">
        <v>91</v>
      </c>
      <c r="C69" s="22" t="s">
        <v>81</v>
      </c>
      <c r="D69" s="21" t="s">
        <v>177</v>
      </c>
      <c r="E69" s="23" t="s">
        <v>19</v>
      </c>
      <c r="F69" s="21">
        <v>1</v>
      </c>
      <c r="G69" s="21">
        <v>1</v>
      </c>
      <c r="H69" s="21">
        <v>0</v>
      </c>
      <c r="I69" s="21">
        <v>0</v>
      </c>
      <c r="J69" s="21">
        <v>2550</v>
      </c>
      <c r="K69" s="21" t="s">
        <v>95</v>
      </c>
      <c r="L69" s="7">
        <f>J69*(1310+2860)/1000000</f>
        <v>10.6335</v>
      </c>
      <c r="M69" s="7">
        <f t="shared" si="28"/>
        <v>10.6335</v>
      </c>
      <c r="N69" s="7">
        <f t="shared" si="28"/>
        <v>0</v>
      </c>
      <c r="O69" s="7">
        <f t="shared" si="28"/>
        <v>0</v>
      </c>
      <c r="P69" s="5">
        <f>SUM(M69:O69)</f>
        <v>10.6335</v>
      </c>
      <c r="Q69" s="5"/>
      <c r="R69" s="5"/>
      <c r="S69" s="5">
        <f>Q69+R69</f>
        <v>0</v>
      </c>
      <c r="T69" s="5">
        <f>Q69*P69</f>
        <v>0</v>
      </c>
      <c r="U69" s="5">
        <f>P69*R69</f>
        <v>0</v>
      </c>
      <c r="V69" s="5">
        <f>T69+U69</f>
        <v>0</v>
      </c>
      <c r="W69" s="51" t="s">
        <v>157</v>
      </c>
      <c r="Y69" s="20"/>
      <c r="Z69" s="8"/>
      <c r="AA69" s="15"/>
      <c r="AB69" s="8"/>
      <c r="AC69" s="8"/>
      <c r="AD69" s="8"/>
      <c r="AE69" s="8"/>
      <c r="AF69" s="8"/>
      <c r="AG69" s="8"/>
      <c r="AH69" s="8"/>
      <c r="AI69" s="8"/>
      <c r="AJ69" s="8"/>
      <c r="AK69" s="8"/>
      <c r="AL69" s="8"/>
    </row>
    <row r="70" spans="1:38" s="24" customFormat="1" ht="30" customHeight="1">
      <c r="A70" s="75">
        <v>45</v>
      </c>
      <c r="B70" s="21" t="s">
        <v>92</v>
      </c>
      <c r="C70" s="22" t="s">
        <v>81</v>
      </c>
      <c r="D70" s="21" t="s">
        <v>177</v>
      </c>
      <c r="E70" s="23" t="s">
        <v>19</v>
      </c>
      <c r="F70" s="21">
        <v>4</v>
      </c>
      <c r="G70" s="21">
        <v>4</v>
      </c>
      <c r="H70" s="21">
        <v>0</v>
      </c>
      <c r="I70" s="21">
        <v>0</v>
      </c>
      <c r="J70" s="21">
        <v>1850</v>
      </c>
      <c r="K70" s="21" t="s">
        <v>95</v>
      </c>
      <c r="L70" s="7">
        <f>J70*(1310+2860)/1000000</f>
        <v>7.7145000000000001</v>
      </c>
      <c r="M70" s="7">
        <f t="shared" si="28"/>
        <v>30.858000000000001</v>
      </c>
      <c r="N70" s="7">
        <f t="shared" si="28"/>
        <v>0</v>
      </c>
      <c r="O70" s="7">
        <f t="shared" si="28"/>
        <v>0</v>
      </c>
      <c r="P70" s="5">
        <f>SUM(M70:O70)</f>
        <v>30.858000000000001</v>
      </c>
      <c r="Q70" s="5"/>
      <c r="R70" s="5"/>
      <c r="S70" s="5">
        <f>Q70+R70</f>
        <v>0</v>
      </c>
      <c r="T70" s="5">
        <f>Q70*P70</f>
        <v>0</v>
      </c>
      <c r="U70" s="5">
        <f>P70*R70</f>
        <v>0</v>
      </c>
      <c r="V70" s="5">
        <f>T70+U70</f>
        <v>0</v>
      </c>
      <c r="W70" s="51" t="s">
        <v>157</v>
      </c>
      <c r="Y70" s="20"/>
      <c r="Z70" s="8"/>
      <c r="AA70" s="15"/>
      <c r="AB70" s="8"/>
      <c r="AC70" s="8"/>
      <c r="AD70" s="8"/>
      <c r="AE70" s="8"/>
      <c r="AF70" s="8"/>
      <c r="AG70" s="8"/>
      <c r="AH70" s="8"/>
      <c r="AI70" s="8"/>
      <c r="AJ70" s="8"/>
      <c r="AK70" s="8"/>
      <c r="AL70" s="8"/>
    </row>
    <row r="71" spans="1:38" s="24" customFormat="1" ht="30" customHeight="1">
      <c r="A71" s="75">
        <v>46</v>
      </c>
      <c r="B71" s="35" t="s">
        <v>93</v>
      </c>
      <c r="C71" s="36" t="s">
        <v>81</v>
      </c>
      <c r="D71" s="21" t="s">
        <v>177</v>
      </c>
      <c r="E71" s="37" t="s">
        <v>19</v>
      </c>
      <c r="F71" s="35">
        <v>1</v>
      </c>
      <c r="G71" s="35">
        <v>1</v>
      </c>
      <c r="H71" s="35">
        <v>0</v>
      </c>
      <c r="I71" s="35">
        <v>0</v>
      </c>
      <c r="J71" s="35">
        <v>2550</v>
      </c>
      <c r="K71" s="35" t="s">
        <v>94</v>
      </c>
      <c r="L71" s="38">
        <f>J71*(3960+1410)/1000000</f>
        <v>13.6935</v>
      </c>
      <c r="M71" s="38">
        <f t="shared" si="28"/>
        <v>13.6935</v>
      </c>
      <c r="N71" s="38">
        <f t="shared" si="28"/>
        <v>0</v>
      </c>
      <c r="O71" s="38">
        <f t="shared" si="28"/>
        <v>0</v>
      </c>
      <c r="P71" s="6">
        <f>SUM(M71:O71)</f>
        <v>13.6935</v>
      </c>
      <c r="Q71" s="5"/>
      <c r="R71" s="5"/>
      <c r="S71" s="5">
        <f>Q71+R71</f>
        <v>0</v>
      </c>
      <c r="T71" s="5">
        <f>Q71*P71</f>
        <v>0</v>
      </c>
      <c r="U71" s="5">
        <f>P71*R71</f>
        <v>0</v>
      </c>
      <c r="V71" s="5">
        <f>T71+U71</f>
        <v>0</v>
      </c>
      <c r="W71" s="52" t="s">
        <v>157</v>
      </c>
      <c r="Y71" s="20"/>
      <c r="Z71" s="8"/>
      <c r="AA71" s="15"/>
      <c r="AB71" s="8"/>
      <c r="AC71" s="8"/>
      <c r="AD71" s="8"/>
      <c r="AE71" s="8"/>
      <c r="AF71" s="8"/>
      <c r="AG71" s="8"/>
      <c r="AH71" s="8"/>
      <c r="AI71" s="8"/>
      <c r="AJ71" s="8"/>
      <c r="AK71" s="8"/>
      <c r="AL71" s="8"/>
    </row>
    <row r="72" spans="1:38" s="40" customFormat="1" ht="24" customHeight="1">
      <c r="A72" s="77"/>
      <c r="B72" s="32"/>
      <c r="C72" s="32" t="s">
        <v>132</v>
      </c>
      <c r="D72" s="33" t="s">
        <v>177</v>
      </c>
      <c r="E72" s="32"/>
      <c r="F72" s="33">
        <f>SUM(F73:F81)</f>
        <v>10</v>
      </c>
      <c r="G72" s="33">
        <f t="shared" ref="G72:O72" si="29">SUM(G73:G81)</f>
        <v>2</v>
      </c>
      <c r="H72" s="33">
        <f t="shared" si="29"/>
        <v>8</v>
      </c>
      <c r="I72" s="33">
        <f t="shared" si="29"/>
        <v>0</v>
      </c>
      <c r="J72" s="33"/>
      <c r="K72" s="33"/>
      <c r="L72" s="34"/>
      <c r="M72" s="34">
        <f t="shared" si="29"/>
        <v>12.694099999999999</v>
      </c>
      <c r="N72" s="34">
        <f t="shared" si="29"/>
        <v>38.216500000000003</v>
      </c>
      <c r="O72" s="34">
        <f t="shared" si="29"/>
        <v>0</v>
      </c>
      <c r="P72" s="59">
        <f>SUM(P73:P81)</f>
        <v>50.910600000000002</v>
      </c>
      <c r="Q72" s="62">
        <f>T72/P72</f>
        <v>0</v>
      </c>
      <c r="R72" s="62">
        <f>U72/P72</f>
        <v>0</v>
      </c>
      <c r="S72" s="62">
        <f>R72+Q72</f>
        <v>0</v>
      </c>
      <c r="T72" s="62">
        <f>SUM(T73:T81)</f>
        <v>0</v>
      </c>
      <c r="U72" s="62">
        <f>SUM(U73:U81)</f>
        <v>0</v>
      </c>
      <c r="V72" s="62">
        <f>SUM(V73:V81)</f>
        <v>0</v>
      </c>
      <c r="W72" s="50"/>
      <c r="X72" s="24"/>
      <c r="Y72" s="20"/>
      <c r="Z72" s="8"/>
      <c r="AA72" s="15"/>
      <c r="AB72" s="8"/>
      <c r="AC72" s="8"/>
      <c r="AD72" s="8"/>
      <c r="AE72" s="8"/>
      <c r="AF72" s="8"/>
      <c r="AG72" s="8"/>
      <c r="AH72" s="8"/>
      <c r="AI72" s="8"/>
      <c r="AJ72" s="8"/>
      <c r="AK72" s="8"/>
      <c r="AL72" s="8"/>
    </row>
    <row r="73" spans="1:38" s="24" customFormat="1" ht="30" customHeight="1">
      <c r="A73" s="75">
        <v>47</v>
      </c>
      <c r="B73" s="21" t="s">
        <v>102</v>
      </c>
      <c r="C73" s="22" t="s">
        <v>207</v>
      </c>
      <c r="D73" s="21" t="s">
        <v>177</v>
      </c>
      <c r="E73" s="23" t="s">
        <v>19</v>
      </c>
      <c r="F73" s="21">
        <v>1</v>
      </c>
      <c r="G73" s="21">
        <v>1</v>
      </c>
      <c r="H73" s="21">
        <v>0</v>
      </c>
      <c r="I73" s="21">
        <v>0</v>
      </c>
      <c r="J73" s="21">
        <v>2535</v>
      </c>
      <c r="K73" s="21">
        <v>2550</v>
      </c>
      <c r="L73" s="7">
        <f>J73*K73/1000000</f>
        <v>6.4642499999999998</v>
      </c>
      <c r="M73" s="7">
        <f t="shared" ref="M73:M81" si="30">G73*$L73</f>
        <v>6.4642499999999998</v>
      </c>
      <c r="N73" s="7">
        <f t="shared" ref="N73:N81" si="31">H73*$L73</f>
        <v>0</v>
      </c>
      <c r="O73" s="7">
        <f t="shared" ref="O73:O81" si="32">I73*$L73</f>
        <v>0</v>
      </c>
      <c r="P73" s="5">
        <f t="shared" ref="P73:P81" si="33">SUM(M73:O73)</f>
        <v>6.4642499999999998</v>
      </c>
      <c r="Q73" s="5"/>
      <c r="R73" s="5"/>
      <c r="S73" s="5">
        <f>Q73+R73</f>
        <v>0</v>
      </c>
      <c r="T73" s="5">
        <f>Q73*P73</f>
        <v>0</v>
      </c>
      <c r="U73" s="5">
        <f>P73*R73</f>
        <v>0</v>
      </c>
      <c r="V73" s="5">
        <f>T73+U73</f>
        <v>0</v>
      </c>
      <c r="W73" s="51" t="s">
        <v>33</v>
      </c>
      <c r="Y73" s="20"/>
      <c r="Z73" s="8"/>
      <c r="AA73" s="15"/>
      <c r="AB73" s="8"/>
      <c r="AC73" s="8"/>
      <c r="AD73" s="8"/>
      <c r="AE73" s="8"/>
      <c r="AF73" s="8"/>
      <c r="AG73" s="8"/>
      <c r="AH73" s="8"/>
      <c r="AI73" s="8"/>
      <c r="AJ73" s="8"/>
      <c r="AK73" s="8"/>
      <c r="AL73" s="8"/>
    </row>
    <row r="74" spans="1:38" s="24" customFormat="1" ht="30" customHeight="1">
      <c r="A74" s="75">
        <v>48</v>
      </c>
      <c r="B74" s="21" t="s">
        <v>103</v>
      </c>
      <c r="C74" s="22" t="s">
        <v>207</v>
      </c>
      <c r="D74" s="21" t="s">
        <v>177</v>
      </c>
      <c r="E74" s="23" t="s">
        <v>19</v>
      </c>
      <c r="F74" s="21">
        <v>1</v>
      </c>
      <c r="G74" s="21">
        <v>0</v>
      </c>
      <c r="H74" s="21">
        <v>1</v>
      </c>
      <c r="I74" s="21">
        <v>0</v>
      </c>
      <c r="J74" s="21">
        <v>2535</v>
      </c>
      <c r="K74" s="21">
        <v>2850</v>
      </c>
      <c r="L74" s="7">
        <f t="shared" ref="L74:L81" si="34">J74*K74/1000000</f>
        <v>7.2247500000000002</v>
      </c>
      <c r="M74" s="7">
        <f t="shared" si="30"/>
        <v>0</v>
      </c>
      <c r="N74" s="7">
        <f t="shared" si="31"/>
        <v>7.2247500000000002</v>
      </c>
      <c r="O74" s="7">
        <f t="shared" si="32"/>
        <v>0</v>
      </c>
      <c r="P74" s="5">
        <f t="shared" si="33"/>
        <v>7.2247500000000002</v>
      </c>
      <c r="Q74" s="5"/>
      <c r="R74" s="5"/>
      <c r="S74" s="5">
        <f t="shared" ref="S74:S81" si="35">Q74+R74</f>
        <v>0</v>
      </c>
      <c r="T74" s="5">
        <f t="shared" ref="T74:T81" si="36">Q74*P74</f>
        <v>0</v>
      </c>
      <c r="U74" s="5">
        <f t="shared" ref="U74:U81" si="37">P74*R74</f>
        <v>0</v>
      </c>
      <c r="V74" s="5">
        <f t="shared" ref="V74:V81" si="38">T74+U74</f>
        <v>0</v>
      </c>
      <c r="W74" s="51" t="s">
        <v>20</v>
      </c>
      <c r="Y74" s="20"/>
      <c r="Z74" s="8"/>
      <c r="AA74" s="15"/>
      <c r="AB74" s="8"/>
      <c r="AC74" s="8"/>
      <c r="AD74" s="8"/>
      <c r="AE74" s="8"/>
      <c r="AF74" s="8"/>
      <c r="AG74" s="8"/>
      <c r="AH74" s="8"/>
      <c r="AI74" s="8"/>
      <c r="AJ74" s="8"/>
      <c r="AK74" s="8"/>
      <c r="AL74" s="8"/>
    </row>
    <row r="75" spans="1:38" s="24" customFormat="1" ht="30" customHeight="1">
      <c r="A75" s="75">
        <v>49</v>
      </c>
      <c r="B75" s="21" t="s">
        <v>104</v>
      </c>
      <c r="C75" s="22" t="s">
        <v>207</v>
      </c>
      <c r="D75" s="21" t="s">
        <v>177</v>
      </c>
      <c r="E75" s="23" t="s">
        <v>19</v>
      </c>
      <c r="F75" s="21">
        <v>1</v>
      </c>
      <c r="G75" s="21">
        <v>0</v>
      </c>
      <c r="H75" s="21">
        <v>1</v>
      </c>
      <c r="I75" s="21">
        <v>0</v>
      </c>
      <c r="J75" s="21">
        <v>2535</v>
      </c>
      <c r="K75" s="21">
        <v>2850</v>
      </c>
      <c r="L75" s="7">
        <f t="shared" si="34"/>
        <v>7.2247500000000002</v>
      </c>
      <c r="M75" s="7">
        <f t="shared" si="30"/>
        <v>0</v>
      </c>
      <c r="N75" s="7">
        <f t="shared" si="31"/>
        <v>7.2247500000000002</v>
      </c>
      <c r="O75" s="7">
        <f t="shared" si="32"/>
        <v>0</v>
      </c>
      <c r="P75" s="5">
        <f t="shared" si="33"/>
        <v>7.2247500000000002</v>
      </c>
      <c r="Q75" s="5"/>
      <c r="R75" s="5"/>
      <c r="S75" s="5">
        <f t="shared" si="35"/>
        <v>0</v>
      </c>
      <c r="T75" s="5">
        <f t="shared" si="36"/>
        <v>0</v>
      </c>
      <c r="U75" s="5">
        <f t="shared" si="37"/>
        <v>0</v>
      </c>
      <c r="V75" s="5">
        <f t="shared" si="38"/>
        <v>0</v>
      </c>
      <c r="W75" s="51" t="s">
        <v>20</v>
      </c>
      <c r="Y75" s="20"/>
      <c r="Z75" s="8"/>
      <c r="AA75" s="15"/>
      <c r="AB75" s="8"/>
      <c r="AC75" s="8"/>
      <c r="AD75" s="8"/>
      <c r="AE75" s="8"/>
      <c r="AF75" s="8"/>
      <c r="AG75" s="8"/>
      <c r="AH75" s="8"/>
      <c r="AI75" s="8"/>
      <c r="AJ75" s="8"/>
      <c r="AK75" s="8"/>
      <c r="AL75" s="8"/>
    </row>
    <row r="76" spans="1:38" s="24" customFormat="1" ht="30" customHeight="1">
      <c r="A76" s="75">
        <v>50</v>
      </c>
      <c r="B76" s="21" t="s">
        <v>105</v>
      </c>
      <c r="C76" s="22" t="s">
        <v>207</v>
      </c>
      <c r="D76" s="21" t="s">
        <v>177</v>
      </c>
      <c r="E76" s="23" t="s">
        <v>19</v>
      </c>
      <c r="F76" s="21">
        <v>1</v>
      </c>
      <c r="G76" s="21">
        <v>0</v>
      </c>
      <c r="H76" s="21">
        <v>1</v>
      </c>
      <c r="I76" s="21">
        <v>0</v>
      </c>
      <c r="J76" s="21">
        <v>2535</v>
      </c>
      <c r="K76" s="21">
        <v>2230</v>
      </c>
      <c r="L76" s="7">
        <f t="shared" si="34"/>
        <v>5.6530500000000004</v>
      </c>
      <c r="M76" s="7">
        <f t="shared" si="30"/>
        <v>0</v>
      </c>
      <c r="N76" s="7">
        <f t="shared" si="31"/>
        <v>5.6530500000000004</v>
      </c>
      <c r="O76" s="7">
        <f t="shared" si="32"/>
        <v>0</v>
      </c>
      <c r="P76" s="5">
        <f t="shared" si="33"/>
        <v>5.6530500000000004</v>
      </c>
      <c r="Q76" s="5"/>
      <c r="R76" s="5"/>
      <c r="S76" s="5">
        <f t="shared" si="35"/>
        <v>0</v>
      </c>
      <c r="T76" s="5">
        <f t="shared" si="36"/>
        <v>0</v>
      </c>
      <c r="U76" s="5">
        <f t="shared" si="37"/>
        <v>0</v>
      </c>
      <c r="V76" s="5">
        <f t="shared" si="38"/>
        <v>0</v>
      </c>
      <c r="W76" s="51" t="s">
        <v>20</v>
      </c>
      <c r="Y76" s="20"/>
      <c r="Z76" s="8"/>
      <c r="AA76" s="15"/>
      <c r="AB76" s="8"/>
      <c r="AC76" s="8"/>
      <c r="AD76" s="8"/>
      <c r="AE76" s="8"/>
      <c r="AF76" s="8"/>
      <c r="AG76" s="8"/>
      <c r="AH76" s="8"/>
      <c r="AI76" s="8"/>
      <c r="AJ76" s="8"/>
      <c r="AK76" s="8"/>
      <c r="AL76" s="8"/>
    </row>
    <row r="77" spans="1:38" s="24" customFormat="1" ht="30" customHeight="1">
      <c r="A77" s="75">
        <v>51</v>
      </c>
      <c r="B77" s="21" t="s">
        <v>106</v>
      </c>
      <c r="C77" s="22" t="s">
        <v>207</v>
      </c>
      <c r="D77" s="21" t="s">
        <v>177</v>
      </c>
      <c r="E77" s="23" t="s">
        <v>19</v>
      </c>
      <c r="F77" s="21">
        <v>1</v>
      </c>
      <c r="G77" s="21">
        <v>0</v>
      </c>
      <c r="H77" s="21">
        <v>1</v>
      </c>
      <c r="I77" s="21">
        <v>0</v>
      </c>
      <c r="J77" s="21">
        <v>2535</v>
      </c>
      <c r="K77" s="21">
        <v>2230</v>
      </c>
      <c r="L77" s="7">
        <f t="shared" si="34"/>
        <v>5.6530500000000004</v>
      </c>
      <c r="M77" s="7">
        <f t="shared" si="30"/>
        <v>0</v>
      </c>
      <c r="N77" s="7">
        <f t="shared" si="31"/>
        <v>5.6530500000000004</v>
      </c>
      <c r="O77" s="7">
        <f t="shared" si="32"/>
        <v>0</v>
      </c>
      <c r="P77" s="5">
        <f t="shared" si="33"/>
        <v>5.6530500000000004</v>
      </c>
      <c r="Q77" s="5"/>
      <c r="R77" s="5"/>
      <c r="S77" s="5">
        <f t="shared" si="35"/>
        <v>0</v>
      </c>
      <c r="T77" s="5">
        <f t="shared" si="36"/>
        <v>0</v>
      </c>
      <c r="U77" s="5">
        <f t="shared" si="37"/>
        <v>0</v>
      </c>
      <c r="V77" s="5">
        <f t="shared" si="38"/>
        <v>0</v>
      </c>
      <c r="W77" s="51" t="s">
        <v>20</v>
      </c>
      <c r="Y77" s="20"/>
      <c r="Z77" s="8"/>
      <c r="AA77" s="15"/>
      <c r="AB77" s="8"/>
      <c r="AC77" s="8"/>
      <c r="AD77" s="8"/>
      <c r="AE77" s="8"/>
      <c r="AF77" s="8"/>
      <c r="AG77" s="8"/>
      <c r="AH77" s="8"/>
      <c r="AI77" s="8"/>
      <c r="AJ77" s="8"/>
      <c r="AK77" s="8"/>
      <c r="AL77" s="8"/>
    </row>
    <row r="78" spans="1:38" s="24" customFormat="1" ht="30" customHeight="1">
      <c r="A78" s="75">
        <v>52</v>
      </c>
      <c r="B78" s="21" t="s">
        <v>107</v>
      </c>
      <c r="C78" s="22" t="s">
        <v>207</v>
      </c>
      <c r="D78" s="21" t="s">
        <v>177</v>
      </c>
      <c r="E78" s="23" t="s">
        <v>19</v>
      </c>
      <c r="F78" s="21">
        <v>2</v>
      </c>
      <c r="G78" s="21">
        <v>0</v>
      </c>
      <c r="H78" s="21">
        <v>2</v>
      </c>
      <c r="I78" s="21">
        <v>0</v>
      </c>
      <c r="J78" s="21">
        <v>2290</v>
      </c>
      <c r="K78" s="21">
        <v>1400</v>
      </c>
      <c r="L78" s="7">
        <f t="shared" si="34"/>
        <v>3.206</v>
      </c>
      <c r="M78" s="7">
        <f t="shared" si="30"/>
        <v>0</v>
      </c>
      <c r="N78" s="7">
        <f t="shared" si="31"/>
        <v>6.4119999999999999</v>
      </c>
      <c r="O78" s="7">
        <f t="shared" si="32"/>
        <v>0</v>
      </c>
      <c r="P78" s="5">
        <f t="shared" si="33"/>
        <v>6.4119999999999999</v>
      </c>
      <c r="Q78" s="5"/>
      <c r="R78" s="5"/>
      <c r="S78" s="5">
        <f t="shared" si="35"/>
        <v>0</v>
      </c>
      <c r="T78" s="5">
        <f t="shared" si="36"/>
        <v>0</v>
      </c>
      <c r="U78" s="5">
        <f t="shared" si="37"/>
        <v>0</v>
      </c>
      <c r="V78" s="5">
        <f t="shared" si="38"/>
        <v>0</v>
      </c>
      <c r="W78" s="51" t="s">
        <v>33</v>
      </c>
      <c r="Y78" s="20"/>
      <c r="Z78" s="8"/>
      <c r="AA78" s="15"/>
      <c r="AB78" s="8"/>
      <c r="AC78" s="8"/>
      <c r="AD78" s="8"/>
      <c r="AE78" s="8"/>
      <c r="AF78" s="8"/>
      <c r="AG78" s="8"/>
      <c r="AH78" s="8"/>
      <c r="AI78" s="8"/>
      <c r="AJ78" s="8"/>
      <c r="AK78" s="8"/>
      <c r="AL78" s="8"/>
    </row>
    <row r="79" spans="1:38" s="24" customFormat="1" ht="30" customHeight="1">
      <c r="A79" s="75">
        <v>53</v>
      </c>
      <c r="B79" s="21" t="s">
        <v>108</v>
      </c>
      <c r="C79" s="22" t="s">
        <v>207</v>
      </c>
      <c r="D79" s="21" t="s">
        <v>177</v>
      </c>
      <c r="E79" s="23" t="s">
        <v>19</v>
      </c>
      <c r="F79" s="21">
        <v>1</v>
      </c>
      <c r="G79" s="21">
        <v>1</v>
      </c>
      <c r="H79" s="21">
        <v>0</v>
      </c>
      <c r="I79" s="21">
        <v>0</v>
      </c>
      <c r="J79" s="21">
        <v>2585</v>
      </c>
      <c r="K79" s="21">
        <v>2410</v>
      </c>
      <c r="L79" s="7">
        <f t="shared" si="34"/>
        <v>6.2298499999999999</v>
      </c>
      <c r="M79" s="7">
        <f t="shared" si="30"/>
        <v>6.2298499999999999</v>
      </c>
      <c r="N79" s="7">
        <f t="shared" si="31"/>
        <v>0</v>
      </c>
      <c r="O79" s="7">
        <f t="shared" si="32"/>
        <v>0</v>
      </c>
      <c r="P79" s="5">
        <f t="shared" si="33"/>
        <v>6.2298499999999999</v>
      </c>
      <c r="Q79" s="5"/>
      <c r="R79" s="5"/>
      <c r="S79" s="5">
        <f t="shared" si="35"/>
        <v>0</v>
      </c>
      <c r="T79" s="5">
        <f t="shared" si="36"/>
        <v>0</v>
      </c>
      <c r="U79" s="5">
        <f t="shared" si="37"/>
        <v>0</v>
      </c>
      <c r="V79" s="5">
        <f t="shared" si="38"/>
        <v>0</v>
      </c>
      <c r="W79" s="51" t="s">
        <v>33</v>
      </c>
      <c r="Y79" s="20"/>
      <c r="Z79" s="8"/>
      <c r="AA79" s="15"/>
      <c r="AB79" s="8"/>
      <c r="AC79" s="8"/>
      <c r="AD79" s="8"/>
      <c r="AE79" s="8"/>
      <c r="AF79" s="8"/>
      <c r="AG79" s="8"/>
      <c r="AH79" s="8"/>
      <c r="AI79" s="8"/>
      <c r="AJ79" s="8"/>
      <c r="AK79" s="8"/>
      <c r="AL79" s="8"/>
    </row>
    <row r="80" spans="1:38" s="24" customFormat="1" ht="30" customHeight="1">
      <c r="A80" s="75">
        <v>54</v>
      </c>
      <c r="B80" s="21" t="s">
        <v>125</v>
      </c>
      <c r="C80" s="22" t="s">
        <v>130</v>
      </c>
      <c r="D80" s="21" t="s">
        <v>177</v>
      </c>
      <c r="E80" s="23" t="s">
        <v>19</v>
      </c>
      <c r="F80" s="21">
        <v>1</v>
      </c>
      <c r="G80" s="21">
        <v>0</v>
      </c>
      <c r="H80" s="21">
        <v>1</v>
      </c>
      <c r="I80" s="21">
        <v>0</v>
      </c>
      <c r="J80" s="21">
        <v>2585</v>
      </c>
      <c r="K80" s="21">
        <v>1170</v>
      </c>
      <c r="L80" s="7">
        <f t="shared" si="34"/>
        <v>3.0244499999999999</v>
      </c>
      <c r="M80" s="7">
        <f t="shared" si="30"/>
        <v>0</v>
      </c>
      <c r="N80" s="7">
        <f t="shared" si="31"/>
        <v>3.0244499999999999</v>
      </c>
      <c r="O80" s="7">
        <f t="shared" si="32"/>
        <v>0</v>
      </c>
      <c r="P80" s="5">
        <f t="shared" si="33"/>
        <v>3.0244499999999999</v>
      </c>
      <c r="Q80" s="5"/>
      <c r="R80" s="5"/>
      <c r="S80" s="5">
        <f t="shared" si="35"/>
        <v>0</v>
      </c>
      <c r="T80" s="5">
        <f t="shared" si="36"/>
        <v>0</v>
      </c>
      <c r="U80" s="5">
        <f t="shared" si="37"/>
        <v>0</v>
      </c>
      <c r="V80" s="5">
        <f t="shared" si="38"/>
        <v>0</v>
      </c>
      <c r="W80" s="51" t="s">
        <v>208</v>
      </c>
      <c r="Y80" s="20"/>
      <c r="Z80" s="8"/>
      <c r="AA80" s="15"/>
      <c r="AB80" s="8"/>
      <c r="AC80" s="8"/>
      <c r="AD80" s="8"/>
      <c r="AE80" s="8"/>
      <c r="AF80" s="8"/>
      <c r="AG80" s="8"/>
      <c r="AH80" s="8"/>
      <c r="AI80" s="8"/>
      <c r="AJ80" s="8"/>
      <c r="AK80" s="8"/>
      <c r="AL80" s="8"/>
    </row>
    <row r="81" spans="1:38" s="24" customFormat="1" ht="30" customHeight="1">
      <c r="A81" s="75">
        <v>55</v>
      </c>
      <c r="B81" s="21" t="s">
        <v>126</v>
      </c>
      <c r="C81" s="22" t="s">
        <v>131</v>
      </c>
      <c r="D81" s="21" t="s">
        <v>177</v>
      </c>
      <c r="E81" s="23" t="s">
        <v>19</v>
      </c>
      <c r="F81" s="21">
        <v>1</v>
      </c>
      <c r="G81" s="21">
        <v>0</v>
      </c>
      <c r="H81" s="21">
        <v>1</v>
      </c>
      <c r="I81" s="21">
        <v>0</v>
      </c>
      <c r="J81" s="21">
        <v>2585</v>
      </c>
      <c r="K81" s="21">
        <v>1170</v>
      </c>
      <c r="L81" s="7">
        <f t="shared" si="34"/>
        <v>3.0244499999999999</v>
      </c>
      <c r="M81" s="7">
        <f t="shared" si="30"/>
        <v>0</v>
      </c>
      <c r="N81" s="7">
        <f t="shared" si="31"/>
        <v>3.0244499999999999</v>
      </c>
      <c r="O81" s="7">
        <f t="shared" si="32"/>
        <v>0</v>
      </c>
      <c r="P81" s="5">
        <f t="shared" si="33"/>
        <v>3.0244499999999999</v>
      </c>
      <c r="Q81" s="5"/>
      <c r="R81" s="5"/>
      <c r="S81" s="5">
        <f t="shared" si="35"/>
        <v>0</v>
      </c>
      <c r="T81" s="5">
        <f t="shared" si="36"/>
        <v>0</v>
      </c>
      <c r="U81" s="5">
        <f t="shared" si="37"/>
        <v>0</v>
      </c>
      <c r="V81" s="5">
        <f t="shared" si="38"/>
        <v>0</v>
      </c>
      <c r="W81" s="51" t="s">
        <v>208</v>
      </c>
      <c r="Y81" s="20"/>
      <c r="Z81" s="8"/>
      <c r="AA81" s="15"/>
      <c r="AB81" s="8"/>
      <c r="AC81" s="8"/>
      <c r="AD81" s="8"/>
      <c r="AE81" s="8"/>
      <c r="AF81" s="8"/>
      <c r="AG81" s="8"/>
      <c r="AH81" s="8"/>
      <c r="AI81" s="8"/>
      <c r="AJ81" s="8"/>
      <c r="AK81" s="8"/>
      <c r="AL81" s="8"/>
    </row>
    <row r="82" spans="1:38" s="41" customFormat="1" ht="23.45" customHeight="1">
      <c r="A82" s="76"/>
      <c r="B82" s="27"/>
      <c r="C82" s="27" t="s">
        <v>23</v>
      </c>
      <c r="D82" s="29" t="s">
        <v>178</v>
      </c>
      <c r="E82" s="27"/>
      <c r="F82" s="28"/>
      <c r="G82" s="28"/>
      <c r="H82" s="28"/>
      <c r="I82" s="28"/>
      <c r="J82" s="28"/>
      <c r="K82" s="28"/>
      <c r="L82" s="29"/>
      <c r="M82" s="29"/>
      <c r="N82" s="29"/>
      <c r="O82" s="29"/>
      <c r="P82" s="60"/>
      <c r="Q82" s="60"/>
      <c r="R82" s="60"/>
      <c r="S82" s="60"/>
      <c r="T82" s="60"/>
      <c r="U82" s="60"/>
      <c r="V82" s="60"/>
      <c r="W82" s="53"/>
      <c r="X82" s="24"/>
      <c r="Y82" s="20"/>
      <c r="Z82" s="8"/>
      <c r="AA82" s="15"/>
      <c r="AB82" s="8"/>
      <c r="AC82" s="8"/>
      <c r="AD82" s="8"/>
      <c r="AE82" s="8"/>
      <c r="AF82" s="8"/>
      <c r="AG82" s="8"/>
      <c r="AH82" s="8"/>
      <c r="AI82" s="8"/>
      <c r="AJ82" s="8"/>
      <c r="AK82" s="8"/>
      <c r="AL82" s="8"/>
    </row>
    <row r="83" spans="1:38" s="8" customFormat="1" ht="30" customHeight="1">
      <c r="A83" s="75">
        <v>56</v>
      </c>
      <c r="C83" s="42" t="s">
        <v>24</v>
      </c>
      <c r="D83" s="7" t="s">
        <v>178</v>
      </c>
      <c r="E83" s="42"/>
      <c r="F83" s="7">
        <f>SUM(Y60:Y81)</f>
        <v>0</v>
      </c>
      <c r="G83" s="7"/>
      <c r="H83" s="7"/>
      <c r="I83" s="7"/>
      <c r="J83" s="7"/>
      <c r="K83" s="7"/>
      <c r="L83" s="7"/>
      <c r="M83" s="7"/>
      <c r="N83" s="7"/>
      <c r="O83" s="7"/>
      <c r="P83" s="5"/>
      <c r="Q83" s="5"/>
      <c r="R83" s="5"/>
      <c r="S83" s="5">
        <f>Q83+R83</f>
        <v>0</v>
      </c>
      <c r="T83" s="5">
        <f>Q83*F83</f>
        <v>0</v>
      </c>
      <c r="U83" s="5">
        <f>F83*R83</f>
        <v>0</v>
      </c>
      <c r="V83" s="5">
        <f>T83+U83</f>
        <v>0</v>
      </c>
      <c r="W83" s="51"/>
      <c r="Y83" s="15"/>
      <c r="AA83" s="15"/>
    </row>
    <row r="84" spans="1:38" s="46" customFormat="1" ht="30" customHeight="1">
      <c r="A84" s="82"/>
      <c r="B84" s="45"/>
      <c r="C84" s="45" t="s">
        <v>27</v>
      </c>
      <c r="D84" s="44" t="s">
        <v>177</v>
      </c>
      <c r="E84" s="45"/>
      <c r="F84" s="44">
        <f>F59+F65+F67+F72</f>
        <v>27</v>
      </c>
      <c r="G84" s="44">
        <f t="shared" ref="G84:O84" si="39">G59+G65+G67+G72</f>
        <v>13</v>
      </c>
      <c r="H84" s="44">
        <f t="shared" si="39"/>
        <v>14</v>
      </c>
      <c r="I84" s="44">
        <f t="shared" si="39"/>
        <v>0</v>
      </c>
      <c r="J84" s="44"/>
      <c r="K84" s="44"/>
      <c r="L84" s="44"/>
      <c r="M84" s="44">
        <f t="shared" si="39"/>
        <v>128.3098</v>
      </c>
      <c r="N84" s="44">
        <f t="shared" si="39"/>
        <v>63.929099999999998</v>
      </c>
      <c r="O84" s="44">
        <f t="shared" si="39"/>
        <v>0</v>
      </c>
      <c r="P84" s="61">
        <f>P59+P65+P67+P72</f>
        <v>192.2389</v>
      </c>
      <c r="Q84" s="61">
        <f>T84/P84</f>
        <v>0</v>
      </c>
      <c r="R84" s="61">
        <f>U84/P84</f>
        <v>0</v>
      </c>
      <c r="S84" s="61">
        <f>R84+Q84</f>
        <v>0</v>
      </c>
      <c r="T84" s="61">
        <f>T83+T72+T65+T59+T67</f>
        <v>0</v>
      </c>
      <c r="U84" s="61">
        <f>U83+U72+U65+U59+U67</f>
        <v>0</v>
      </c>
      <c r="V84" s="61">
        <f>V83+V72+V65+V59+V67</f>
        <v>0</v>
      </c>
      <c r="W84" s="54"/>
      <c r="Y84" s="47"/>
      <c r="Z84" s="57"/>
      <c r="AA84" s="15"/>
      <c r="AB84" s="57"/>
      <c r="AC84" s="57"/>
      <c r="AD84" s="57"/>
      <c r="AE84" s="57"/>
      <c r="AF84" s="57"/>
      <c r="AG84" s="57"/>
      <c r="AH84" s="57"/>
      <c r="AI84" s="57"/>
      <c r="AJ84" s="57"/>
      <c r="AK84" s="57"/>
      <c r="AL84" s="57"/>
    </row>
    <row r="85" spans="1:38" s="24" customFormat="1" ht="40.15" customHeight="1">
      <c r="A85" s="96" t="s">
        <v>28</v>
      </c>
      <c r="B85" s="96"/>
      <c r="C85" s="96"/>
      <c r="D85" s="96"/>
      <c r="E85" s="96"/>
      <c r="F85" s="96"/>
      <c r="G85" s="96"/>
      <c r="H85" s="96"/>
      <c r="I85" s="96"/>
      <c r="J85" s="96"/>
      <c r="K85" s="96"/>
      <c r="L85" s="96"/>
      <c r="M85" s="96"/>
      <c r="N85" s="96"/>
      <c r="O85" s="96"/>
      <c r="P85" s="96"/>
      <c r="Q85" s="96"/>
      <c r="R85" s="96"/>
      <c r="S85" s="96"/>
      <c r="T85" s="96"/>
      <c r="U85" s="96"/>
      <c r="V85" s="96"/>
      <c r="W85" s="96"/>
      <c r="Y85" s="20"/>
      <c r="Z85" s="8"/>
      <c r="AA85" s="15"/>
      <c r="AB85" s="8"/>
      <c r="AC85" s="8"/>
      <c r="AD85" s="8"/>
      <c r="AE85" s="8"/>
      <c r="AF85" s="8"/>
      <c r="AG85" s="8"/>
      <c r="AH85" s="8"/>
      <c r="AI85" s="8"/>
      <c r="AJ85" s="8"/>
      <c r="AK85" s="8"/>
      <c r="AL85" s="8"/>
    </row>
    <row r="86" spans="1:38" s="24" customFormat="1" ht="23.45" customHeight="1">
      <c r="A86" s="72"/>
      <c r="B86" s="29"/>
      <c r="C86" s="27" t="s">
        <v>18</v>
      </c>
      <c r="D86" s="27"/>
      <c r="E86" s="27"/>
      <c r="F86" s="27"/>
      <c r="G86" s="27"/>
      <c r="H86" s="27"/>
      <c r="I86" s="27"/>
      <c r="J86" s="27"/>
      <c r="K86" s="27"/>
      <c r="L86" s="27"/>
      <c r="M86" s="27"/>
      <c r="N86" s="27"/>
      <c r="O86" s="27"/>
      <c r="P86" s="58"/>
      <c r="Q86" s="64"/>
      <c r="R86" s="64"/>
      <c r="S86" s="64"/>
      <c r="T86" s="64"/>
      <c r="U86" s="64"/>
      <c r="V86" s="64"/>
      <c r="W86" s="49"/>
      <c r="Y86" s="20"/>
      <c r="Z86" s="8"/>
      <c r="AA86" s="15"/>
      <c r="AB86" s="8"/>
      <c r="AC86" s="8"/>
      <c r="AD86" s="8"/>
      <c r="AE86" s="8"/>
      <c r="AF86" s="8"/>
      <c r="AG86" s="8"/>
      <c r="AH86" s="8"/>
      <c r="AI86" s="8"/>
      <c r="AJ86" s="8"/>
      <c r="AK86" s="8"/>
      <c r="AL86" s="8"/>
    </row>
    <row r="87" spans="1:38" s="40" customFormat="1" ht="24" customHeight="1">
      <c r="A87" s="77"/>
      <c r="B87" s="32"/>
      <c r="C87" s="32" t="s">
        <v>35</v>
      </c>
      <c r="D87" s="33" t="s">
        <v>177</v>
      </c>
      <c r="E87" s="32"/>
      <c r="F87" s="33">
        <f>SUM(F88:F96)</f>
        <v>14</v>
      </c>
      <c r="G87" s="33">
        <f t="shared" ref="G87:P87" si="40">SUM(G88:G96)</f>
        <v>0</v>
      </c>
      <c r="H87" s="33">
        <f t="shared" si="40"/>
        <v>7</v>
      </c>
      <c r="I87" s="33">
        <f t="shared" si="40"/>
        <v>7</v>
      </c>
      <c r="J87" s="33"/>
      <c r="K87" s="33"/>
      <c r="L87" s="34"/>
      <c r="M87" s="34">
        <f t="shared" si="40"/>
        <v>0</v>
      </c>
      <c r="N87" s="34">
        <f t="shared" si="40"/>
        <v>26.878</v>
      </c>
      <c r="O87" s="34">
        <f t="shared" si="40"/>
        <v>26.878</v>
      </c>
      <c r="P87" s="59">
        <f t="shared" si="40"/>
        <v>53.756</v>
      </c>
      <c r="Q87" s="62">
        <f>T87/P87</f>
        <v>0</v>
      </c>
      <c r="R87" s="62">
        <f>U87/P87</f>
        <v>0</v>
      </c>
      <c r="S87" s="62">
        <f>R87+Q87</f>
        <v>0</v>
      </c>
      <c r="T87" s="62">
        <f>SUM(T88:T96)</f>
        <v>0</v>
      </c>
      <c r="U87" s="62">
        <f>SUM(U88:U96)</f>
        <v>0</v>
      </c>
      <c r="V87" s="62">
        <f>SUM(V88:V96)</f>
        <v>0</v>
      </c>
      <c r="W87" s="50"/>
      <c r="X87" s="24"/>
      <c r="Y87" s="20"/>
      <c r="Z87" s="8"/>
      <c r="AA87" s="15"/>
      <c r="AB87" s="8"/>
      <c r="AC87" s="8"/>
      <c r="AD87" s="8"/>
      <c r="AE87" s="8"/>
      <c r="AF87" s="8"/>
      <c r="AG87" s="8"/>
      <c r="AH87" s="8"/>
      <c r="AI87" s="8"/>
      <c r="AJ87" s="8"/>
      <c r="AK87" s="8"/>
      <c r="AL87" s="8"/>
    </row>
    <row r="88" spans="1:38" s="24" customFormat="1" ht="30" customHeight="1">
      <c r="A88" s="75">
        <v>57</v>
      </c>
      <c r="B88" s="21" t="s">
        <v>49</v>
      </c>
      <c r="C88" s="22" t="s">
        <v>37</v>
      </c>
      <c r="D88" s="21" t="s">
        <v>177</v>
      </c>
      <c r="E88" s="23" t="s">
        <v>19</v>
      </c>
      <c r="F88" s="21">
        <v>1</v>
      </c>
      <c r="G88" s="21">
        <v>0</v>
      </c>
      <c r="H88" s="21">
        <v>0</v>
      </c>
      <c r="I88" s="21">
        <v>1</v>
      </c>
      <c r="J88" s="21">
        <v>5510</v>
      </c>
      <c r="K88" s="21">
        <v>890</v>
      </c>
      <c r="L88" s="7">
        <f>J88*K88/1000000</f>
        <v>4.9039000000000001</v>
      </c>
      <c r="M88" s="7">
        <f t="shared" ref="M88:M96" si="41">G88*$L88</f>
        <v>0</v>
      </c>
      <c r="N88" s="7">
        <f t="shared" ref="N88:N96" si="42">H88*$L88</f>
        <v>0</v>
      </c>
      <c r="O88" s="7">
        <f t="shared" ref="O88:O96" si="43">I88*$L88</f>
        <v>4.9039000000000001</v>
      </c>
      <c r="P88" s="5">
        <f t="shared" ref="P88:P96" si="44">SUM(M88:O88)</f>
        <v>4.9039000000000001</v>
      </c>
      <c r="Q88" s="5"/>
      <c r="R88" s="5"/>
      <c r="S88" s="5">
        <f>Q88+R88</f>
        <v>0</v>
      </c>
      <c r="T88" s="5">
        <f>Q88*P88</f>
        <v>0</v>
      </c>
      <c r="U88" s="5">
        <f>P88*R88</f>
        <v>0</v>
      </c>
      <c r="V88" s="5">
        <f>T88+U88</f>
        <v>0</v>
      </c>
      <c r="W88" s="51" t="s">
        <v>20</v>
      </c>
      <c r="Y88" s="20"/>
      <c r="Z88" s="8"/>
      <c r="AA88" s="15"/>
      <c r="AB88" s="8"/>
      <c r="AC88" s="8"/>
      <c r="AD88" s="8"/>
      <c r="AE88" s="8"/>
      <c r="AF88" s="8"/>
      <c r="AG88" s="8"/>
      <c r="AH88" s="8"/>
      <c r="AI88" s="8"/>
      <c r="AJ88" s="8"/>
      <c r="AK88" s="8"/>
      <c r="AL88" s="8"/>
    </row>
    <row r="89" spans="1:38" s="24" customFormat="1" ht="30" customHeight="1">
      <c r="A89" s="75">
        <v>58</v>
      </c>
      <c r="B89" s="21" t="s">
        <v>50</v>
      </c>
      <c r="C89" s="22" t="s">
        <v>37</v>
      </c>
      <c r="D89" s="21" t="s">
        <v>177</v>
      </c>
      <c r="E89" s="23" t="s">
        <v>19</v>
      </c>
      <c r="F89" s="21">
        <v>1</v>
      </c>
      <c r="G89" s="21">
        <v>0</v>
      </c>
      <c r="H89" s="21">
        <v>0</v>
      </c>
      <c r="I89" s="21">
        <v>1</v>
      </c>
      <c r="J89" s="21">
        <v>5510</v>
      </c>
      <c r="K89" s="21">
        <v>890</v>
      </c>
      <c r="L89" s="7">
        <f t="shared" ref="L89:L101" si="45">J89*K89/1000000</f>
        <v>4.9039000000000001</v>
      </c>
      <c r="M89" s="7">
        <f t="shared" si="41"/>
        <v>0</v>
      </c>
      <c r="N89" s="7">
        <f t="shared" si="42"/>
        <v>0</v>
      </c>
      <c r="O89" s="7">
        <f t="shared" si="43"/>
        <v>4.9039000000000001</v>
      </c>
      <c r="P89" s="5">
        <f t="shared" si="44"/>
        <v>4.9039000000000001</v>
      </c>
      <c r="Q89" s="5"/>
      <c r="R89" s="5"/>
      <c r="S89" s="5">
        <f t="shared" ref="S89:S96" si="46">Q89+R89</f>
        <v>0</v>
      </c>
      <c r="T89" s="5">
        <f t="shared" ref="T89:T96" si="47">Q89*P89</f>
        <v>0</v>
      </c>
      <c r="U89" s="5">
        <f t="shared" ref="U89:U96" si="48">P89*R89</f>
        <v>0</v>
      </c>
      <c r="V89" s="5">
        <f t="shared" ref="V89:V96" si="49">T89+U89</f>
        <v>0</v>
      </c>
      <c r="W89" s="51" t="s">
        <v>20</v>
      </c>
      <c r="Y89" s="20"/>
      <c r="Z89" s="8"/>
      <c r="AA89" s="15"/>
      <c r="AB89" s="8"/>
      <c r="AC89" s="8"/>
      <c r="AD89" s="8"/>
      <c r="AE89" s="8"/>
      <c r="AF89" s="8"/>
      <c r="AG89" s="8"/>
      <c r="AH89" s="8"/>
      <c r="AI89" s="8"/>
      <c r="AJ89" s="8"/>
      <c r="AK89" s="8"/>
      <c r="AL89" s="8"/>
    </row>
    <row r="90" spans="1:38" s="24" customFormat="1" ht="30" customHeight="1">
      <c r="A90" s="75">
        <v>59</v>
      </c>
      <c r="B90" s="21" t="s">
        <v>51</v>
      </c>
      <c r="C90" s="22" t="s">
        <v>37</v>
      </c>
      <c r="D90" s="21" t="s">
        <v>177</v>
      </c>
      <c r="E90" s="23" t="s">
        <v>19</v>
      </c>
      <c r="F90" s="21">
        <v>1</v>
      </c>
      <c r="G90" s="21">
        <v>0</v>
      </c>
      <c r="H90" s="21">
        <v>1</v>
      </c>
      <c r="I90" s="21">
        <v>0</v>
      </c>
      <c r="J90" s="21">
        <v>5510</v>
      </c>
      <c r="K90" s="21">
        <v>890</v>
      </c>
      <c r="L90" s="7">
        <f t="shared" si="45"/>
        <v>4.9039000000000001</v>
      </c>
      <c r="M90" s="7">
        <f t="shared" si="41"/>
        <v>0</v>
      </c>
      <c r="N90" s="7">
        <f t="shared" si="42"/>
        <v>4.9039000000000001</v>
      </c>
      <c r="O90" s="7">
        <f t="shared" si="43"/>
        <v>0</v>
      </c>
      <c r="P90" s="5">
        <f t="shared" si="44"/>
        <v>4.9039000000000001</v>
      </c>
      <c r="Q90" s="5"/>
      <c r="R90" s="5"/>
      <c r="S90" s="5">
        <f t="shared" si="46"/>
        <v>0</v>
      </c>
      <c r="T90" s="5">
        <f t="shared" si="47"/>
        <v>0</v>
      </c>
      <c r="U90" s="5">
        <f t="shared" si="48"/>
        <v>0</v>
      </c>
      <c r="V90" s="5">
        <f t="shared" si="49"/>
        <v>0</v>
      </c>
      <c r="W90" s="51" t="s">
        <v>21</v>
      </c>
      <c r="Y90" s="20"/>
      <c r="Z90" s="8"/>
      <c r="AA90" s="15"/>
      <c r="AB90" s="8"/>
      <c r="AC90" s="8"/>
      <c r="AD90" s="8"/>
      <c r="AE90" s="8"/>
      <c r="AF90" s="8"/>
      <c r="AG90" s="8"/>
      <c r="AH90" s="8"/>
      <c r="AI90" s="8"/>
      <c r="AJ90" s="8"/>
      <c r="AK90" s="8"/>
      <c r="AL90" s="8"/>
    </row>
    <row r="91" spans="1:38" s="24" customFormat="1" ht="30" customHeight="1">
      <c r="A91" s="75">
        <v>60</v>
      </c>
      <c r="B91" s="21" t="s">
        <v>52</v>
      </c>
      <c r="C91" s="22" t="s">
        <v>37</v>
      </c>
      <c r="D91" s="21" t="s">
        <v>177</v>
      </c>
      <c r="E91" s="23" t="s">
        <v>19</v>
      </c>
      <c r="F91" s="21">
        <v>1</v>
      </c>
      <c r="G91" s="21">
        <v>0</v>
      </c>
      <c r="H91" s="21">
        <v>1</v>
      </c>
      <c r="I91" s="21">
        <v>0</v>
      </c>
      <c r="J91" s="21">
        <v>5510</v>
      </c>
      <c r="K91" s="21">
        <v>890</v>
      </c>
      <c r="L91" s="7">
        <f t="shared" si="45"/>
        <v>4.9039000000000001</v>
      </c>
      <c r="M91" s="7">
        <f t="shared" si="41"/>
        <v>0</v>
      </c>
      <c r="N91" s="7">
        <f t="shared" si="42"/>
        <v>4.9039000000000001</v>
      </c>
      <c r="O91" s="7">
        <f t="shared" si="43"/>
        <v>0</v>
      </c>
      <c r="P91" s="5">
        <f t="shared" si="44"/>
        <v>4.9039000000000001</v>
      </c>
      <c r="Q91" s="5"/>
      <c r="R91" s="5"/>
      <c r="S91" s="5">
        <f t="shared" si="46"/>
        <v>0</v>
      </c>
      <c r="T91" s="5">
        <f t="shared" si="47"/>
        <v>0</v>
      </c>
      <c r="U91" s="5">
        <f t="shared" si="48"/>
        <v>0</v>
      </c>
      <c r="V91" s="5">
        <f t="shared" si="49"/>
        <v>0</v>
      </c>
      <c r="W91" s="51" t="s">
        <v>21</v>
      </c>
      <c r="Y91" s="20"/>
      <c r="Z91" s="8"/>
      <c r="AA91" s="15"/>
      <c r="AB91" s="8"/>
      <c r="AC91" s="8"/>
      <c r="AD91" s="8"/>
      <c r="AE91" s="8"/>
      <c r="AF91" s="8"/>
      <c r="AG91" s="8"/>
      <c r="AH91" s="8"/>
      <c r="AI91" s="8"/>
      <c r="AJ91" s="8"/>
      <c r="AK91" s="8"/>
      <c r="AL91" s="8"/>
    </row>
    <row r="92" spans="1:38" s="24" customFormat="1" ht="30" customHeight="1">
      <c r="A92" s="75">
        <v>61</v>
      </c>
      <c r="B92" s="21" t="s">
        <v>53</v>
      </c>
      <c r="C92" s="22" t="s">
        <v>37</v>
      </c>
      <c r="D92" s="21" t="s">
        <v>177</v>
      </c>
      <c r="E92" s="23" t="s">
        <v>19</v>
      </c>
      <c r="F92" s="21">
        <v>2</v>
      </c>
      <c r="G92" s="21">
        <v>0</v>
      </c>
      <c r="H92" s="21">
        <v>1</v>
      </c>
      <c r="I92" s="21">
        <v>1</v>
      </c>
      <c r="J92" s="21">
        <v>5510</v>
      </c>
      <c r="K92" s="21">
        <v>890</v>
      </c>
      <c r="L92" s="7">
        <f t="shared" si="45"/>
        <v>4.9039000000000001</v>
      </c>
      <c r="M92" s="7">
        <f t="shared" si="41"/>
        <v>0</v>
      </c>
      <c r="N92" s="7">
        <f t="shared" si="42"/>
        <v>4.9039000000000001</v>
      </c>
      <c r="O92" s="7">
        <f t="shared" si="43"/>
        <v>4.9039000000000001</v>
      </c>
      <c r="P92" s="5">
        <f t="shared" si="44"/>
        <v>9.8078000000000003</v>
      </c>
      <c r="Q92" s="5"/>
      <c r="R92" s="5"/>
      <c r="S92" s="5">
        <f t="shared" si="46"/>
        <v>0</v>
      </c>
      <c r="T92" s="5">
        <f t="shared" si="47"/>
        <v>0</v>
      </c>
      <c r="U92" s="5">
        <f t="shared" si="48"/>
        <v>0</v>
      </c>
      <c r="V92" s="5">
        <f t="shared" si="49"/>
        <v>0</v>
      </c>
      <c r="W92" s="51" t="s">
        <v>21</v>
      </c>
      <c r="Y92" s="20"/>
      <c r="Z92" s="8"/>
      <c r="AA92" s="15"/>
      <c r="AB92" s="8"/>
      <c r="AC92" s="8"/>
      <c r="AD92" s="8"/>
      <c r="AE92" s="8"/>
      <c r="AF92" s="8"/>
      <c r="AG92" s="8"/>
      <c r="AH92" s="8"/>
      <c r="AI92" s="8"/>
      <c r="AJ92" s="8"/>
      <c r="AK92" s="8"/>
      <c r="AL92" s="8"/>
    </row>
    <row r="93" spans="1:38" s="24" customFormat="1" ht="30" customHeight="1">
      <c r="A93" s="75">
        <v>62</v>
      </c>
      <c r="B93" s="21" t="s">
        <v>54</v>
      </c>
      <c r="C93" s="22" t="s">
        <v>37</v>
      </c>
      <c r="D93" s="21" t="s">
        <v>177</v>
      </c>
      <c r="E93" s="23" t="s">
        <v>19</v>
      </c>
      <c r="F93" s="21">
        <v>2</v>
      </c>
      <c r="G93" s="21">
        <v>0</v>
      </c>
      <c r="H93" s="21">
        <v>1</v>
      </c>
      <c r="I93" s="21">
        <v>1</v>
      </c>
      <c r="J93" s="21">
        <v>5510</v>
      </c>
      <c r="K93" s="21">
        <v>890</v>
      </c>
      <c r="L93" s="7">
        <f t="shared" si="45"/>
        <v>4.9039000000000001</v>
      </c>
      <c r="M93" s="7">
        <f t="shared" si="41"/>
        <v>0</v>
      </c>
      <c r="N93" s="7">
        <f t="shared" si="42"/>
        <v>4.9039000000000001</v>
      </c>
      <c r="O93" s="7">
        <f t="shared" si="43"/>
        <v>4.9039000000000001</v>
      </c>
      <c r="P93" s="5">
        <f t="shared" si="44"/>
        <v>9.8078000000000003</v>
      </c>
      <c r="Q93" s="5"/>
      <c r="R93" s="5"/>
      <c r="S93" s="5">
        <f t="shared" si="46"/>
        <v>0</v>
      </c>
      <c r="T93" s="5">
        <f t="shared" si="47"/>
        <v>0</v>
      </c>
      <c r="U93" s="5">
        <f t="shared" si="48"/>
        <v>0</v>
      </c>
      <c r="V93" s="5">
        <f t="shared" si="49"/>
        <v>0</v>
      </c>
      <c r="W93" s="51" t="s">
        <v>21</v>
      </c>
      <c r="Y93" s="20"/>
      <c r="Z93" s="8"/>
      <c r="AA93" s="15"/>
      <c r="AB93" s="8"/>
      <c r="AC93" s="8"/>
      <c r="AD93" s="8"/>
      <c r="AE93" s="8"/>
      <c r="AF93" s="8"/>
      <c r="AG93" s="8"/>
      <c r="AH93" s="8"/>
      <c r="AI93" s="8"/>
      <c r="AJ93" s="8"/>
      <c r="AK93" s="8"/>
      <c r="AL93" s="8"/>
    </row>
    <row r="94" spans="1:38" s="24" customFormat="1" ht="30" customHeight="1">
      <c r="A94" s="75">
        <v>63</v>
      </c>
      <c r="B94" s="21" t="s">
        <v>55</v>
      </c>
      <c r="C94" s="22" t="s">
        <v>37</v>
      </c>
      <c r="D94" s="21" t="s">
        <v>177</v>
      </c>
      <c r="E94" s="23" t="s">
        <v>19</v>
      </c>
      <c r="F94" s="21">
        <v>2</v>
      </c>
      <c r="G94" s="21">
        <v>0</v>
      </c>
      <c r="H94" s="21">
        <v>1</v>
      </c>
      <c r="I94" s="21">
        <v>1</v>
      </c>
      <c r="J94" s="21">
        <v>2720</v>
      </c>
      <c r="K94" s="21">
        <v>890</v>
      </c>
      <c r="L94" s="7">
        <f t="shared" si="45"/>
        <v>2.4207999999999998</v>
      </c>
      <c r="M94" s="7">
        <f t="shared" si="41"/>
        <v>0</v>
      </c>
      <c r="N94" s="7">
        <f t="shared" si="42"/>
        <v>2.4207999999999998</v>
      </c>
      <c r="O94" s="7">
        <f t="shared" si="43"/>
        <v>2.4207999999999998</v>
      </c>
      <c r="P94" s="5">
        <f t="shared" si="44"/>
        <v>4.8415999999999997</v>
      </c>
      <c r="Q94" s="5"/>
      <c r="R94" s="5"/>
      <c r="S94" s="5">
        <f t="shared" si="46"/>
        <v>0</v>
      </c>
      <c r="T94" s="5">
        <f t="shared" si="47"/>
        <v>0</v>
      </c>
      <c r="U94" s="5">
        <f t="shared" si="48"/>
        <v>0</v>
      </c>
      <c r="V94" s="5">
        <f t="shared" si="49"/>
        <v>0</v>
      </c>
      <c r="W94" s="51" t="s">
        <v>33</v>
      </c>
      <c r="Y94" s="20"/>
      <c r="Z94" s="8"/>
      <c r="AA94" s="15"/>
      <c r="AB94" s="8"/>
      <c r="AC94" s="8"/>
      <c r="AD94" s="8"/>
      <c r="AE94" s="8"/>
      <c r="AF94" s="8"/>
      <c r="AG94" s="8"/>
      <c r="AH94" s="8"/>
      <c r="AI94" s="8"/>
      <c r="AJ94" s="8"/>
      <c r="AK94" s="8"/>
      <c r="AL94" s="8"/>
    </row>
    <row r="95" spans="1:38" s="24" customFormat="1" ht="30" customHeight="1">
      <c r="A95" s="75">
        <v>64</v>
      </c>
      <c r="B95" s="21" t="s">
        <v>56</v>
      </c>
      <c r="C95" s="22" t="s">
        <v>37</v>
      </c>
      <c r="D95" s="21" t="s">
        <v>177</v>
      </c>
      <c r="E95" s="23" t="s">
        <v>19</v>
      </c>
      <c r="F95" s="21">
        <v>2</v>
      </c>
      <c r="G95" s="21">
        <v>0</v>
      </c>
      <c r="H95" s="21">
        <v>1</v>
      </c>
      <c r="I95" s="21">
        <v>1</v>
      </c>
      <c r="J95" s="21">
        <v>2720</v>
      </c>
      <c r="K95" s="21">
        <v>890</v>
      </c>
      <c r="L95" s="7">
        <f t="shared" si="45"/>
        <v>2.4207999999999998</v>
      </c>
      <c r="M95" s="7">
        <f t="shared" si="41"/>
        <v>0</v>
      </c>
      <c r="N95" s="7">
        <f t="shared" si="42"/>
        <v>2.4207999999999998</v>
      </c>
      <c r="O95" s="7">
        <f t="shared" si="43"/>
        <v>2.4207999999999998</v>
      </c>
      <c r="P95" s="5">
        <f t="shared" si="44"/>
        <v>4.8415999999999997</v>
      </c>
      <c r="Q95" s="5"/>
      <c r="R95" s="5"/>
      <c r="S95" s="5">
        <f t="shared" si="46"/>
        <v>0</v>
      </c>
      <c r="T95" s="5">
        <f t="shared" si="47"/>
        <v>0</v>
      </c>
      <c r="U95" s="5">
        <f t="shared" si="48"/>
        <v>0</v>
      </c>
      <c r="V95" s="5">
        <f t="shared" si="49"/>
        <v>0</v>
      </c>
      <c r="W95" s="51" t="s">
        <v>20</v>
      </c>
      <c r="Y95" s="20"/>
      <c r="Z95" s="8"/>
      <c r="AA95" s="15"/>
      <c r="AB95" s="8"/>
      <c r="AC95" s="8"/>
      <c r="AD95" s="8"/>
      <c r="AE95" s="8"/>
      <c r="AF95" s="8"/>
      <c r="AG95" s="8"/>
      <c r="AH95" s="8"/>
      <c r="AI95" s="8"/>
      <c r="AJ95" s="8"/>
      <c r="AK95" s="8"/>
      <c r="AL95" s="8"/>
    </row>
    <row r="96" spans="1:38" s="24" customFormat="1" ht="30" customHeight="1">
      <c r="A96" s="75">
        <v>65</v>
      </c>
      <c r="B96" s="35" t="s">
        <v>57</v>
      </c>
      <c r="C96" s="36" t="s">
        <v>37</v>
      </c>
      <c r="D96" s="35" t="s">
        <v>177</v>
      </c>
      <c r="E96" s="37" t="s">
        <v>19</v>
      </c>
      <c r="F96" s="35">
        <v>2</v>
      </c>
      <c r="G96" s="35">
        <v>0</v>
      </c>
      <c r="H96" s="35">
        <v>1</v>
      </c>
      <c r="I96" s="35">
        <v>1</v>
      </c>
      <c r="J96" s="35">
        <v>2720</v>
      </c>
      <c r="K96" s="35">
        <v>890</v>
      </c>
      <c r="L96" s="38">
        <f t="shared" si="45"/>
        <v>2.4207999999999998</v>
      </c>
      <c r="M96" s="38">
        <f t="shared" si="41"/>
        <v>0</v>
      </c>
      <c r="N96" s="38">
        <f t="shared" si="42"/>
        <v>2.4207999999999998</v>
      </c>
      <c r="O96" s="38">
        <f t="shared" si="43"/>
        <v>2.4207999999999998</v>
      </c>
      <c r="P96" s="6">
        <f t="shared" si="44"/>
        <v>4.8415999999999997</v>
      </c>
      <c r="Q96" s="5"/>
      <c r="R96" s="5"/>
      <c r="S96" s="5">
        <f t="shared" si="46"/>
        <v>0</v>
      </c>
      <c r="T96" s="5">
        <f t="shared" si="47"/>
        <v>0</v>
      </c>
      <c r="U96" s="5">
        <f t="shared" si="48"/>
        <v>0</v>
      </c>
      <c r="V96" s="5">
        <f t="shared" si="49"/>
        <v>0</v>
      </c>
      <c r="W96" s="52" t="s">
        <v>33</v>
      </c>
      <c r="Y96" s="20"/>
      <c r="Z96" s="8"/>
      <c r="AA96" s="15"/>
      <c r="AB96" s="8"/>
      <c r="AC96" s="8"/>
      <c r="AD96" s="8"/>
      <c r="AE96" s="8"/>
      <c r="AF96" s="8"/>
      <c r="AG96" s="8"/>
      <c r="AH96" s="8"/>
      <c r="AI96" s="8"/>
      <c r="AJ96" s="8"/>
      <c r="AK96" s="8"/>
      <c r="AL96" s="8"/>
    </row>
    <row r="97" spans="1:38" s="40" customFormat="1" ht="24" customHeight="1">
      <c r="A97" s="77"/>
      <c r="B97" s="32"/>
      <c r="C97" s="32" t="s">
        <v>58</v>
      </c>
      <c r="D97" s="33" t="s">
        <v>177</v>
      </c>
      <c r="E97" s="32"/>
      <c r="F97" s="33">
        <f>SUM(F98:F99)</f>
        <v>2</v>
      </c>
      <c r="G97" s="33">
        <f t="shared" ref="G97:O97" si="50">SUM(G98:G99)</f>
        <v>0</v>
      </c>
      <c r="H97" s="33">
        <f t="shared" si="50"/>
        <v>0</v>
      </c>
      <c r="I97" s="33">
        <f t="shared" si="50"/>
        <v>2</v>
      </c>
      <c r="J97" s="33"/>
      <c r="K97" s="33"/>
      <c r="L97" s="34"/>
      <c r="M97" s="34">
        <f t="shared" si="50"/>
        <v>0</v>
      </c>
      <c r="N97" s="34">
        <f t="shared" si="50"/>
        <v>0</v>
      </c>
      <c r="O97" s="34">
        <f t="shared" si="50"/>
        <v>16.797599999999999</v>
      </c>
      <c r="P97" s="59">
        <f>SUM(P98:P99)</f>
        <v>16.797599999999999</v>
      </c>
      <c r="Q97" s="62">
        <f>T97/P97</f>
        <v>0</v>
      </c>
      <c r="R97" s="62">
        <f>U97/P97</f>
        <v>0</v>
      </c>
      <c r="S97" s="62">
        <f>R97+Q97</f>
        <v>0</v>
      </c>
      <c r="T97" s="62">
        <f>SUM(T98:T99)</f>
        <v>0</v>
      </c>
      <c r="U97" s="62">
        <f>SUM(U98:U99)</f>
        <v>0</v>
      </c>
      <c r="V97" s="62">
        <f>SUM(V98:V99)</f>
        <v>0</v>
      </c>
      <c r="W97" s="50"/>
      <c r="X97" s="24"/>
      <c r="Y97" s="20"/>
      <c r="Z97" s="8"/>
      <c r="AA97" s="15"/>
      <c r="AB97" s="8"/>
      <c r="AC97" s="8"/>
      <c r="AD97" s="8"/>
      <c r="AE97" s="8"/>
      <c r="AF97" s="8"/>
      <c r="AG97" s="8"/>
      <c r="AH97" s="8"/>
      <c r="AI97" s="8"/>
      <c r="AJ97" s="8"/>
      <c r="AK97" s="8"/>
      <c r="AL97" s="8"/>
    </row>
    <row r="98" spans="1:38" s="24" customFormat="1" ht="30" customHeight="1">
      <c r="A98" s="75">
        <v>66</v>
      </c>
      <c r="B98" s="21" t="s">
        <v>63</v>
      </c>
      <c r="C98" s="22" t="s">
        <v>60</v>
      </c>
      <c r="D98" s="21" t="s">
        <v>177</v>
      </c>
      <c r="E98" s="23" t="s">
        <v>19</v>
      </c>
      <c r="F98" s="21">
        <v>1</v>
      </c>
      <c r="G98" s="21">
        <v>0</v>
      </c>
      <c r="H98" s="21">
        <v>0</v>
      </c>
      <c r="I98" s="21">
        <v>1</v>
      </c>
      <c r="J98" s="21">
        <v>14620</v>
      </c>
      <c r="K98" s="21">
        <v>970</v>
      </c>
      <c r="L98" s="7">
        <f t="shared" si="45"/>
        <v>14.1814</v>
      </c>
      <c r="M98" s="7">
        <f t="shared" ref="M98:O99" si="51">G98*$L98</f>
        <v>0</v>
      </c>
      <c r="N98" s="7">
        <f t="shared" si="51"/>
        <v>0</v>
      </c>
      <c r="O98" s="7">
        <f t="shared" si="51"/>
        <v>14.1814</v>
      </c>
      <c r="P98" s="5">
        <f>SUM(M98:O98)</f>
        <v>14.1814</v>
      </c>
      <c r="Q98" s="5"/>
      <c r="R98" s="5"/>
      <c r="S98" s="5">
        <f>Q98+R98</f>
        <v>0</v>
      </c>
      <c r="T98" s="5">
        <f>Q98*P98</f>
        <v>0</v>
      </c>
      <c r="U98" s="5">
        <f>P98*R98</f>
        <v>0</v>
      </c>
      <c r="V98" s="5">
        <f>T98+U98</f>
        <v>0</v>
      </c>
      <c r="W98" s="51" t="s">
        <v>33</v>
      </c>
      <c r="Y98" s="20"/>
      <c r="Z98" s="8"/>
      <c r="AA98" s="15"/>
      <c r="AB98" s="8"/>
      <c r="AC98" s="8"/>
      <c r="AD98" s="8"/>
      <c r="AE98" s="8"/>
      <c r="AF98" s="8"/>
      <c r="AG98" s="8"/>
      <c r="AH98" s="8"/>
      <c r="AI98" s="8"/>
      <c r="AJ98" s="8"/>
      <c r="AK98" s="8"/>
      <c r="AL98" s="8"/>
    </row>
    <row r="99" spans="1:38" s="24" customFormat="1" ht="30" customHeight="1">
      <c r="A99" s="75">
        <v>67</v>
      </c>
      <c r="B99" s="21" t="s">
        <v>64</v>
      </c>
      <c r="C99" s="22" t="s">
        <v>60</v>
      </c>
      <c r="D99" s="21" t="s">
        <v>177</v>
      </c>
      <c r="E99" s="23" t="s">
        <v>19</v>
      </c>
      <c r="F99" s="21">
        <v>1</v>
      </c>
      <c r="G99" s="21">
        <v>0</v>
      </c>
      <c r="H99" s="21">
        <v>0</v>
      </c>
      <c r="I99" s="21">
        <v>1</v>
      </c>
      <c r="J99" s="21">
        <v>2540</v>
      </c>
      <c r="K99" s="21">
        <v>1030</v>
      </c>
      <c r="L99" s="7">
        <f t="shared" si="45"/>
        <v>2.6162000000000001</v>
      </c>
      <c r="M99" s="7">
        <f t="shared" si="51"/>
        <v>0</v>
      </c>
      <c r="N99" s="7">
        <f t="shared" si="51"/>
        <v>0</v>
      </c>
      <c r="O99" s="7">
        <f t="shared" si="51"/>
        <v>2.6162000000000001</v>
      </c>
      <c r="P99" s="5">
        <f>SUM(M99:O99)</f>
        <v>2.6162000000000001</v>
      </c>
      <c r="Q99" s="5"/>
      <c r="R99" s="5"/>
      <c r="S99" s="5">
        <f>Q99+R99</f>
        <v>0</v>
      </c>
      <c r="T99" s="5">
        <f>Q99*P99</f>
        <v>0</v>
      </c>
      <c r="U99" s="5">
        <f>P99*R99</f>
        <v>0</v>
      </c>
      <c r="V99" s="5">
        <f>T99+U99</f>
        <v>0</v>
      </c>
      <c r="W99" s="51" t="s">
        <v>33</v>
      </c>
      <c r="Y99" s="20"/>
      <c r="Z99" s="8"/>
      <c r="AA99" s="15"/>
      <c r="AB99" s="8"/>
      <c r="AC99" s="8"/>
      <c r="AD99" s="8"/>
      <c r="AE99" s="8"/>
      <c r="AF99" s="8"/>
      <c r="AG99" s="8"/>
      <c r="AH99" s="8"/>
      <c r="AI99" s="8"/>
      <c r="AJ99" s="8"/>
      <c r="AK99" s="8"/>
      <c r="AL99" s="8"/>
    </row>
    <row r="100" spans="1:38" s="40" customFormat="1" ht="30" customHeight="1">
      <c r="A100" s="78"/>
      <c r="B100" s="32"/>
      <c r="C100" s="32" t="s">
        <v>65</v>
      </c>
      <c r="D100" s="33" t="s">
        <v>177</v>
      </c>
      <c r="E100" s="32"/>
      <c r="F100" s="33">
        <f>SUM(F101:F102)</f>
        <v>12</v>
      </c>
      <c r="G100" s="33">
        <f t="shared" ref="G100:P100" si="52">SUM(G101:G102)</f>
        <v>6</v>
      </c>
      <c r="H100" s="33">
        <f t="shared" si="52"/>
        <v>0</v>
      </c>
      <c r="I100" s="33">
        <f t="shared" si="52"/>
        <v>6</v>
      </c>
      <c r="J100" s="33"/>
      <c r="K100" s="33"/>
      <c r="L100" s="34"/>
      <c r="M100" s="34">
        <f t="shared" si="52"/>
        <v>34.076999999999998</v>
      </c>
      <c r="N100" s="34">
        <f t="shared" si="52"/>
        <v>0</v>
      </c>
      <c r="O100" s="34">
        <f t="shared" si="52"/>
        <v>107.00399999999999</v>
      </c>
      <c r="P100" s="59">
        <f t="shared" si="52"/>
        <v>141.08099999999999</v>
      </c>
      <c r="Q100" s="62">
        <f>T100/P100</f>
        <v>0</v>
      </c>
      <c r="R100" s="62">
        <f>U100/P100</f>
        <v>0</v>
      </c>
      <c r="S100" s="62">
        <f>R100+Q100</f>
        <v>0</v>
      </c>
      <c r="T100" s="62">
        <f>SUM(T101:T102)</f>
        <v>0</v>
      </c>
      <c r="U100" s="62">
        <f>SUM(U101:U102)</f>
        <v>0</v>
      </c>
      <c r="V100" s="62">
        <f>SUM(V101:V102)</f>
        <v>0</v>
      </c>
      <c r="W100" s="50"/>
      <c r="Y100" s="31"/>
      <c r="Z100" s="8"/>
      <c r="AA100" s="15"/>
      <c r="AB100" s="8"/>
      <c r="AC100" s="8"/>
      <c r="AD100" s="8"/>
      <c r="AE100" s="8"/>
      <c r="AF100" s="8"/>
      <c r="AG100" s="8"/>
      <c r="AH100" s="8"/>
      <c r="AI100" s="8"/>
      <c r="AJ100" s="8"/>
      <c r="AK100" s="8"/>
      <c r="AL100" s="8"/>
    </row>
    <row r="101" spans="1:38" s="24" customFormat="1" ht="30" customHeight="1">
      <c r="A101" s="75">
        <v>68</v>
      </c>
      <c r="B101" s="21" t="s">
        <v>87</v>
      </c>
      <c r="C101" s="22" t="s">
        <v>81</v>
      </c>
      <c r="D101" s="21" t="s">
        <v>177</v>
      </c>
      <c r="E101" s="23" t="s">
        <v>19</v>
      </c>
      <c r="F101" s="21">
        <v>6</v>
      </c>
      <c r="G101" s="21">
        <v>6</v>
      </c>
      <c r="H101" s="21">
        <v>0</v>
      </c>
      <c r="I101" s="21">
        <v>0</v>
      </c>
      <c r="J101" s="21">
        <v>1850</v>
      </c>
      <c r="K101" s="21">
        <v>3070</v>
      </c>
      <c r="L101" s="7">
        <f t="shared" si="45"/>
        <v>5.6795</v>
      </c>
      <c r="M101" s="7">
        <f t="shared" ref="M101:O102" si="53">G101*$L101</f>
        <v>34.076999999999998</v>
      </c>
      <c r="N101" s="7">
        <f t="shared" si="53"/>
        <v>0</v>
      </c>
      <c r="O101" s="7">
        <f t="shared" si="53"/>
        <v>0</v>
      </c>
      <c r="P101" s="5">
        <f>SUM(M101:O101)</f>
        <v>34.076999999999998</v>
      </c>
      <c r="Q101" s="5"/>
      <c r="R101" s="5"/>
      <c r="S101" s="5">
        <f>Q101+R101</f>
        <v>0</v>
      </c>
      <c r="T101" s="5">
        <f>Q101*P101</f>
        <v>0</v>
      </c>
      <c r="U101" s="5">
        <f>P101*R101</f>
        <v>0</v>
      </c>
      <c r="V101" s="5">
        <f>T101+U101</f>
        <v>0</v>
      </c>
      <c r="W101" s="51" t="s">
        <v>157</v>
      </c>
      <c r="Y101" s="20"/>
      <c r="Z101" s="8"/>
      <c r="AA101" s="15"/>
      <c r="AB101" s="8"/>
      <c r="AC101" s="8"/>
      <c r="AD101" s="8"/>
      <c r="AE101" s="8"/>
      <c r="AF101" s="8"/>
      <c r="AG101" s="8"/>
      <c r="AH101" s="8"/>
      <c r="AI101" s="8"/>
      <c r="AJ101" s="8"/>
      <c r="AK101" s="8"/>
      <c r="AL101" s="8"/>
    </row>
    <row r="102" spans="1:38" s="24" customFormat="1" ht="30" customHeight="1">
      <c r="A102" s="81">
        <v>69</v>
      </c>
      <c r="B102" s="35" t="s">
        <v>88</v>
      </c>
      <c r="C102" s="36" t="s">
        <v>81</v>
      </c>
      <c r="D102" s="35" t="s">
        <v>177</v>
      </c>
      <c r="E102" s="37" t="s">
        <v>19</v>
      </c>
      <c r="F102" s="35">
        <v>6</v>
      </c>
      <c r="G102" s="35">
        <v>0</v>
      </c>
      <c r="H102" s="35">
        <v>0</v>
      </c>
      <c r="I102" s="35">
        <v>6</v>
      </c>
      <c r="J102" s="35">
        <v>1850</v>
      </c>
      <c r="K102" s="35" t="s">
        <v>89</v>
      </c>
      <c r="L102" s="38">
        <f>J102*(1410+6820+1410)/1000000</f>
        <v>17.834</v>
      </c>
      <c r="M102" s="38">
        <f t="shared" si="53"/>
        <v>0</v>
      </c>
      <c r="N102" s="38">
        <f t="shared" si="53"/>
        <v>0</v>
      </c>
      <c r="O102" s="38">
        <f t="shared" si="53"/>
        <v>107.00399999999999</v>
      </c>
      <c r="P102" s="6">
        <f>SUM(M102:O102)</f>
        <v>107.00399999999999</v>
      </c>
      <c r="Q102" s="5"/>
      <c r="R102" s="5"/>
      <c r="S102" s="5">
        <f>Q102+R102</f>
        <v>0</v>
      </c>
      <c r="T102" s="5">
        <f>Q102*P102</f>
        <v>0</v>
      </c>
      <c r="U102" s="5">
        <f>P102*R102</f>
        <v>0</v>
      </c>
      <c r="V102" s="5">
        <f>T102+U102</f>
        <v>0</v>
      </c>
      <c r="W102" s="52" t="s">
        <v>159</v>
      </c>
      <c r="Y102" s="20"/>
      <c r="Z102" s="8"/>
      <c r="AA102" s="15"/>
      <c r="AB102" s="8"/>
      <c r="AC102" s="8"/>
      <c r="AD102" s="8"/>
      <c r="AE102" s="8"/>
      <c r="AF102" s="8"/>
      <c r="AG102" s="8"/>
      <c r="AH102" s="8"/>
      <c r="AI102" s="8"/>
      <c r="AJ102" s="8"/>
      <c r="AK102" s="8"/>
      <c r="AL102" s="8"/>
    </row>
    <row r="103" spans="1:38" s="40" customFormat="1" ht="24" customHeight="1">
      <c r="A103" s="77"/>
      <c r="B103" s="32"/>
      <c r="C103" s="32" t="s">
        <v>132</v>
      </c>
      <c r="D103" s="33" t="s">
        <v>177</v>
      </c>
      <c r="E103" s="32"/>
      <c r="F103" s="33">
        <f>SUM(F104:F122)</f>
        <v>23</v>
      </c>
      <c r="G103" s="33">
        <f t="shared" ref="G103:O103" si="54">SUM(G104:G122)</f>
        <v>1</v>
      </c>
      <c r="H103" s="33">
        <f t="shared" si="54"/>
        <v>8</v>
      </c>
      <c r="I103" s="33">
        <f t="shared" si="54"/>
        <v>14</v>
      </c>
      <c r="J103" s="33"/>
      <c r="K103" s="33"/>
      <c r="L103" s="34"/>
      <c r="M103" s="34">
        <f t="shared" si="54"/>
        <v>4.79115</v>
      </c>
      <c r="N103" s="34">
        <f t="shared" si="54"/>
        <v>40.485099999999996</v>
      </c>
      <c r="O103" s="34">
        <f t="shared" si="54"/>
        <v>64.239649999999997</v>
      </c>
      <c r="P103" s="59">
        <f>SUM(P104:P122)</f>
        <v>109.51590000000002</v>
      </c>
      <c r="Q103" s="62">
        <f>T103/P103</f>
        <v>0</v>
      </c>
      <c r="R103" s="62">
        <f>U103/P103</f>
        <v>0</v>
      </c>
      <c r="S103" s="62">
        <f>R103+Q103</f>
        <v>0</v>
      </c>
      <c r="T103" s="62">
        <f>SUM(T104:T122)</f>
        <v>0</v>
      </c>
      <c r="U103" s="62">
        <f>SUM(U104:U122)</f>
        <v>0</v>
      </c>
      <c r="V103" s="62">
        <f>SUM(V104:V122)</f>
        <v>0</v>
      </c>
      <c r="W103" s="50"/>
      <c r="X103" s="24"/>
      <c r="Y103" s="20"/>
      <c r="Z103" s="8"/>
      <c r="AA103" s="15"/>
      <c r="AB103" s="8"/>
      <c r="AC103" s="8"/>
      <c r="AD103" s="8"/>
      <c r="AE103" s="8"/>
      <c r="AF103" s="8"/>
      <c r="AG103" s="8"/>
      <c r="AH103" s="8"/>
      <c r="AI103" s="8"/>
      <c r="AJ103" s="8"/>
      <c r="AK103" s="8"/>
      <c r="AL103" s="8"/>
    </row>
    <row r="104" spans="1:38" s="24" customFormat="1" ht="30" customHeight="1">
      <c r="A104" s="75">
        <v>70</v>
      </c>
      <c r="B104" s="21" t="s">
        <v>105</v>
      </c>
      <c r="C104" s="22" t="s">
        <v>207</v>
      </c>
      <c r="D104" s="21" t="s">
        <v>177</v>
      </c>
      <c r="E104" s="23" t="s">
        <v>19</v>
      </c>
      <c r="F104" s="21">
        <v>1</v>
      </c>
      <c r="G104" s="21">
        <v>0</v>
      </c>
      <c r="H104" s="21">
        <v>1</v>
      </c>
      <c r="I104" s="21">
        <v>0</v>
      </c>
      <c r="J104" s="21">
        <v>2535</v>
      </c>
      <c r="K104" s="21">
        <v>2230</v>
      </c>
      <c r="L104" s="7">
        <f t="shared" ref="L104:L122" si="55">J104*K104/1000000</f>
        <v>5.6530500000000004</v>
      </c>
      <c r="M104" s="7">
        <f t="shared" ref="M104:M122" si="56">G104*$L104</f>
        <v>0</v>
      </c>
      <c r="N104" s="7">
        <f t="shared" ref="N104:N122" si="57">H104*$L104</f>
        <v>5.6530500000000004</v>
      </c>
      <c r="O104" s="7">
        <f t="shared" ref="O104:O122" si="58">I104*$L104</f>
        <v>0</v>
      </c>
      <c r="P104" s="5">
        <f t="shared" ref="P104:P122" si="59">SUM(M104:O104)</f>
        <v>5.6530500000000004</v>
      </c>
      <c r="Q104" s="5"/>
      <c r="R104" s="5"/>
      <c r="S104" s="5">
        <f>Q104+R104</f>
        <v>0</v>
      </c>
      <c r="T104" s="5">
        <f>Q104*P104</f>
        <v>0</v>
      </c>
      <c r="U104" s="5">
        <f>P104*R104</f>
        <v>0</v>
      </c>
      <c r="V104" s="5">
        <f>T104+U104</f>
        <v>0</v>
      </c>
      <c r="W104" s="51" t="s">
        <v>20</v>
      </c>
      <c r="Y104" s="20"/>
      <c r="Z104" s="8"/>
      <c r="AA104" s="15"/>
      <c r="AB104" s="8"/>
      <c r="AC104" s="8"/>
      <c r="AD104" s="8"/>
      <c r="AE104" s="8"/>
      <c r="AF104" s="8"/>
      <c r="AG104" s="8"/>
      <c r="AH104" s="8"/>
      <c r="AI104" s="8"/>
      <c r="AJ104" s="8"/>
      <c r="AK104" s="8"/>
      <c r="AL104" s="8"/>
    </row>
    <row r="105" spans="1:38" s="24" customFormat="1" ht="30" customHeight="1">
      <c r="A105" s="75">
        <v>71</v>
      </c>
      <c r="B105" s="21" t="s">
        <v>106</v>
      </c>
      <c r="C105" s="22" t="s">
        <v>207</v>
      </c>
      <c r="D105" s="21" t="s">
        <v>177</v>
      </c>
      <c r="E105" s="23" t="s">
        <v>19</v>
      </c>
      <c r="F105" s="21">
        <v>1</v>
      </c>
      <c r="G105" s="21">
        <v>0</v>
      </c>
      <c r="H105" s="21">
        <v>1</v>
      </c>
      <c r="I105" s="21">
        <v>0</v>
      </c>
      <c r="J105" s="21">
        <v>2535</v>
      </c>
      <c r="K105" s="21">
        <v>2230</v>
      </c>
      <c r="L105" s="7">
        <f t="shared" si="55"/>
        <v>5.6530500000000004</v>
      </c>
      <c r="M105" s="7">
        <f t="shared" si="56"/>
        <v>0</v>
      </c>
      <c r="N105" s="7">
        <f t="shared" si="57"/>
        <v>5.6530500000000004</v>
      </c>
      <c r="O105" s="7">
        <f t="shared" si="58"/>
        <v>0</v>
      </c>
      <c r="P105" s="5">
        <f t="shared" si="59"/>
        <v>5.6530500000000004</v>
      </c>
      <c r="Q105" s="5"/>
      <c r="R105" s="5"/>
      <c r="S105" s="5">
        <f>Q105+R105</f>
        <v>0</v>
      </c>
      <c r="T105" s="5">
        <f>Q105*P105</f>
        <v>0</v>
      </c>
      <c r="U105" s="5">
        <f>P105*R105</f>
        <v>0</v>
      </c>
      <c r="V105" s="5">
        <f>T105+U105</f>
        <v>0</v>
      </c>
      <c r="W105" s="51" t="s">
        <v>20</v>
      </c>
      <c r="Y105" s="20"/>
      <c r="Z105" s="8"/>
      <c r="AA105" s="15"/>
      <c r="AB105" s="8"/>
      <c r="AC105" s="8"/>
      <c r="AD105" s="8"/>
      <c r="AE105" s="8"/>
      <c r="AF105" s="8"/>
      <c r="AG105" s="8"/>
      <c r="AH105" s="8"/>
      <c r="AI105" s="8"/>
      <c r="AJ105" s="8"/>
      <c r="AK105" s="8"/>
      <c r="AL105" s="8"/>
    </row>
    <row r="106" spans="1:38" s="24" customFormat="1" ht="30" customHeight="1">
      <c r="A106" s="75">
        <v>72</v>
      </c>
      <c r="B106" s="21" t="s">
        <v>108</v>
      </c>
      <c r="C106" s="22" t="s">
        <v>207</v>
      </c>
      <c r="D106" s="21" t="s">
        <v>177</v>
      </c>
      <c r="E106" s="23" t="s">
        <v>19</v>
      </c>
      <c r="F106" s="21">
        <v>1</v>
      </c>
      <c r="G106" s="21">
        <v>0</v>
      </c>
      <c r="H106" s="21">
        <v>0</v>
      </c>
      <c r="I106" s="21">
        <v>1</v>
      </c>
      <c r="J106" s="21">
        <v>2585</v>
      </c>
      <c r="K106" s="21">
        <v>2410</v>
      </c>
      <c r="L106" s="7">
        <f t="shared" si="55"/>
        <v>6.2298499999999999</v>
      </c>
      <c r="M106" s="7">
        <f t="shared" si="56"/>
        <v>0</v>
      </c>
      <c r="N106" s="7">
        <f t="shared" si="57"/>
        <v>0</v>
      </c>
      <c r="O106" s="7">
        <f t="shared" si="58"/>
        <v>6.2298499999999999</v>
      </c>
      <c r="P106" s="5">
        <f t="shared" si="59"/>
        <v>6.2298499999999999</v>
      </c>
      <c r="Q106" s="5"/>
      <c r="R106" s="5"/>
      <c r="S106" s="5">
        <f t="shared" ref="S106:S122" si="60">Q106+R106</f>
        <v>0</v>
      </c>
      <c r="T106" s="5">
        <f t="shared" ref="T106:T122" si="61">Q106*P106</f>
        <v>0</v>
      </c>
      <c r="U106" s="5">
        <f t="shared" ref="U106:U122" si="62">P106*R106</f>
        <v>0</v>
      </c>
      <c r="V106" s="5">
        <f t="shared" ref="V106:V122" si="63">T106+U106</f>
        <v>0</v>
      </c>
      <c r="W106" s="51" t="s">
        <v>33</v>
      </c>
      <c r="Y106" s="20"/>
      <c r="Z106" s="8"/>
      <c r="AA106" s="15"/>
      <c r="AB106" s="8"/>
      <c r="AC106" s="8"/>
      <c r="AD106" s="8"/>
      <c r="AE106" s="8"/>
      <c r="AF106" s="8"/>
      <c r="AG106" s="8"/>
      <c r="AH106" s="8"/>
      <c r="AI106" s="8"/>
      <c r="AJ106" s="8"/>
      <c r="AK106" s="8"/>
      <c r="AL106" s="8"/>
    </row>
    <row r="107" spans="1:38" s="24" customFormat="1" ht="30" customHeight="1">
      <c r="A107" s="75">
        <v>73</v>
      </c>
      <c r="B107" s="21" t="s">
        <v>109</v>
      </c>
      <c r="C107" s="22" t="s">
        <v>207</v>
      </c>
      <c r="D107" s="21" t="s">
        <v>177</v>
      </c>
      <c r="E107" s="23" t="s">
        <v>19</v>
      </c>
      <c r="F107" s="21">
        <v>1</v>
      </c>
      <c r="G107" s="21">
        <v>0</v>
      </c>
      <c r="H107" s="21">
        <v>0</v>
      </c>
      <c r="I107" s="21">
        <v>1</v>
      </c>
      <c r="J107" s="21">
        <v>2585</v>
      </c>
      <c r="K107" s="21">
        <v>2410</v>
      </c>
      <c r="L107" s="7">
        <f t="shared" si="55"/>
        <v>6.2298499999999999</v>
      </c>
      <c r="M107" s="7">
        <f t="shared" si="56"/>
        <v>0</v>
      </c>
      <c r="N107" s="7">
        <f t="shared" si="57"/>
        <v>0</v>
      </c>
      <c r="O107" s="7">
        <f t="shared" si="58"/>
        <v>6.2298499999999999</v>
      </c>
      <c r="P107" s="5">
        <f t="shared" si="59"/>
        <v>6.2298499999999999</v>
      </c>
      <c r="Q107" s="5"/>
      <c r="R107" s="5"/>
      <c r="S107" s="5">
        <f t="shared" si="60"/>
        <v>0</v>
      </c>
      <c r="T107" s="5">
        <f t="shared" si="61"/>
        <v>0</v>
      </c>
      <c r="U107" s="5">
        <f t="shared" si="62"/>
        <v>0</v>
      </c>
      <c r="V107" s="5">
        <f t="shared" si="63"/>
        <v>0</v>
      </c>
      <c r="W107" s="51" t="s">
        <v>33</v>
      </c>
      <c r="Y107" s="20"/>
      <c r="Z107" s="8"/>
      <c r="AA107" s="15"/>
      <c r="AB107" s="8"/>
      <c r="AC107" s="8"/>
      <c r="AD107" s="8"/>
      <c r="AE107" s="8"/>
      <c r="AF107" s="8"/>
      <c r="AG107" s="8"/>
      <c r="AH107" s="8"/>
      <c r="AI107" s="8"/>
      <c r="AJ107" s="8"/>
      <c r="AK107" s="8"/>
      <c r="AL107" s="8"/>
    </row>
    <row r="108" spans="1:38" s="24" customFormat="1" ht="30" customHeight="1">
      <c r="A108" s="75">
        <v>74</v>
      </c>
      <c r="B108" s="21" t="s">
        <v>110</v>
      </c>
      <c r="C108" s="22" t="s">
        <v>207</v>
      </c>
      <c r="D108" s="21" t="s">
        <v>177</v>
      </c>
      <c r="E108" s="23" t="s">
        <v>19</v>
      </c>
      <c r="F108" s="21">
        <v>1</v>
      </c>
      <c r="G108" s="21">
        <v>0</v>
      </c>
      <c r="H108" s="21">
        <v>1</v>
      </c>
      <c r="I108" s="21">
        <v>0</v>
      </c>
      <c r="J108" s="21">
        <v>2585</v>
      </c>
      <c r="K108" s="21">
        <v>1400</v>
      </c>
      <c r="L108" s="7">
        <f t="shared" si="55"/>
        <v>3.6190000000000002</v>
      </c>
      <c r="M108" s="7">
        <f t="shared" si="56"/>
        <v>0</v>
      </c>
      <c r="N108" s="7">
        <f t="shared" si="57"/>
        <v>3.6190000000000002</v>
      </c>
      <c r="O108" s="7">
        <f t="shared" si="58"/>
        <v>0</v>
      </c>
      <c r="P108" s="5">
        <f t="shared" si="59"/>
        <v>3.6190000000000002</v>
      </c>
      <c r="Q108" s="5"/>
      <c r="R108" s="5"/>
      <c r="S108" s="5">
        <f t="shared" si="60"/>
        <v>0</v>
      </c>
      <c r="T108" s="5">
        <f t="shared" si="61"/>
        <v>0</v>
      </c>
      <c r="U108" s="5">
        <f t="shared" si="62"/>
        <v>0</v>
      </c>
      <c r="V108" s="5">
        <f t="shared" si="63"/>
        <v>0</v>
      </c>
      <c r="W108" s="51" t="s">
        <v>33</v>
      </c>
      <c r="Y108" s="20"/>
      <c r="Z108" s="8"/>
      <c r="AA108" s="15"/>
      <c r="AB108" s="8"/>
      <c r="AC108" s="8"/>
      <c r="AD108" s="8"/>
      <c r="AE108" s="8"/>
      <c r="AF108" s="8"/>
      <c r="AG108" s="8"/>
      <c r="AH108" s="8"/>
      <c r="AI108" s="8"/>
      <c r="AJ108" s="8"/>
      <c r="AK108" s="8"/>
      <c r="AL108" s="8"/>
    </row>
    <row r="109" spans="1:38" s="24" customFormat="1" ht="30" customHeight="1">
      <c r="A109" s="75">
        <v>75</v>
      </c>
      <c r="B109" s="21" t="s">
        <v>111</v>
      </c>
      <c r="C109" s="22" t="s">
        <v>207</v>
      </c>
      <c r="D109" s="21" t="s">
        <v>177</v>
      </c>
      <c r="E109" s="23" t="s">
        <v>19</v>
      </c>
      <c r="F109" s="21">
        <v>1</v>
      </c>
      <c r="G109" s="21">
        <v>0</v>
      </c>
      <c r="H109" s="21">
        <v>1</v>
      </c>
      <c r="I109" s="21">
        <v>0</v>
      </c>
      <c r="J109" s="21">
        <v>2585</v>
      </c>
      <c r="K109" s="21">
        <v>1400</v>
      </c>
      <c r="L109" s="7">
        <f t="shared" si="55"/>
        <v>3.6190000000000002</v>
      </c>
      <c r="M109" s="7">
        <f t="shared" si="56"/>
        <v>0</v>
      </c>
      <c r="N109" s="7">
        <f t="shared" si="57"/>
        <v>3.6190000000000002</v>
      </c>
      <c r="O109" s="7">
        <f t="shared" si="58"/>
        <v>0</v>
      </c>
      <c r="P109" s="5">
        <f t="shared" si="59"/>
        <v>3.6190000000000002</v>
      </c>
      <c r="Q109" s="5"/>
      <c r="R109" s="5"/>
      <c r="S109" s="5">
        <f t="shared" si="60"/>
        <v>0</v>
      </c>
      <c r="T109" s="5">
        <f t="shared" si="61"/>
        <v>0</v>
      </c>
      <c r="U109" s="5">
        <f t="shared" si="62"/>
        <v>0</v>
      </c>
      <c r="V109" s="5">
        <f t="shared" si="63"/>
        <v>0</v>
      </c>
      <c r="W109" s="51" t="s">
        <v>20</v>
      </c>
      <c r="Y109" s="20"/>
      <c r="Z109" s="8"/>
      <c r="AA109" s="15"/>
      <c r="AB109" s="8"/>
      <c r="AC109" s="8"/>
      <c r="AD109" s="8"/>
      <c r="AE109" s="8"/>
      <c r="AF109" s="8"/>
      <c r="AG109" s="8"/>
      <c r="AH109" s="8"/>
      <c r="AI109" s="8"/>
      <c r="AJ109" s="8"/>
      <c r="AK109" s="8"/>
      <c r="AL109" s="8"/>
    </row>
    <row r="110" spans="1:38" s="24" customFormat="1" ht="30" customHeight="1">
      <c r="A110" s="75">
        <v>76</v>
      </c>
      <c r="B110" s="21" t="s">
        <v>112</v>
      </c>
      <c r="C110" s="22" t="s">
        <v>207</v>
      </c>
      <c r="D110" s="21" t="s">
        <v>177</v>
      </c>
      <c r="E110" s="23" t="s">
        <v>19</v>
      </c>
      <c r="F110" s="21">
        <v>1</v>
      </c>
      <c r="G110" s="21">
        <v>0</v>
      </c>
      <c r="H110" s="21">
        <v>0</v>
      </c>
      <c r="I110" s="21">
        <v>1</v>
      </c>
      <c r="J110" s="21">
        <v>2585</v>
      </c>
      <c r="K110" s="21">
        <v>1400</v>
      </c>
      <c r="L110" s="7">
        <f t="shared" si="55"/>
        <v>3.6190000000000002</v>
      </c>
      <c r="M110" s="7">
        <f t="shared" si="56"/>
        <v>0</v>
      </c>
      <c r="N110" s="7">
        <f t="shared" si="57"/>
        <v>0</v>
      </c>
      <c r="O110" s="7">
        <f t="shared" si="58"/>
        <v>3.6190000000000002</v>
      </c>
      <c r="P110" s="5">
        <f t="shared" si="59"/>
        <v>3.6190000000000002</v>
      </c>
      <c r="Q110" s="5"/>
      <c r="R110" s="5"/>
      <c r="S110" s="5">
        <f t="shared" si="60"/>
        <v>0</v>
      </c>
      <c r="T110" s="5">
        <f t="shared" si="61"/>
        <v>0</v>
      </c>
      <c r="U110" s="5">
        <f t="shared" si="62"/>
        <v>0</v>
      </c>
      <c r="V110" s="5">
        <f t="shared" si="63"/>
        <v>0</v>
      </c>
      <c r="W110" s="51" t="s">
        <v>33</v>
      </c>
      <c r="Y110" s="20"/>
      <c r="Z110" s="8"/>
      <c r="AA110" s="15"/>
      <c r="AB110" s="8"/>
      <c r="AC110" s="8"/>
      <c r="AD110" s="8"/>
      <c r="AE110" s="8"/>
      <c r="AF110" s="8"/>
      <c r="AG110" s="8"/>
      <c r="AH110" s="8"/>
      <c r="AI110" s="8"/>
      <c r="AJ110" s="8"/>
      <c r="AK110" s="8"/>
      <c r="AL110" s="8"/>
    </row>
    <row r="111" spans="1:38" s="24" customFormat="1" ht="30" customHeight="1">
      <c r="A111" s="75">
        <v>77</v>
      </c>
      <c r="B111" s="21" t="s">
        <v>113</v>
      </c>
      <c r="C111" s="22" t="s">
        <v>207</v>
      </c>
      <c r="D111" s="21" t="s">
        <v>177</v>
      </c>
      <c r="E111" s="23" t="s">
        <v>19</v>
      </c>
      <c r="F111" s="21">
        <v>1</v>
      </c>
      <c r="G111" s="21">
        <v>0</v>
      </c>
      <c r="H111" s="21">
        <v>0</v>
      </c>
      <c r="I111" s="21">
        <v>1</v>
      </c>
      <c r="J111" s="21">
        <v>2585</v>
      </c>
      <c r="K111" s="21">
        <v>1400</v>
      </c>
      <c r="L111" s="7">
        <f t="shared" si="55"/>
        <v>3.6190000000000002</v>
      </c>
      <c r="M111" s="7">
        <f t="shared" si="56"/>
        <v>0</v>
      </c>
      <c r="N111" s="7">
        <f t="shared" si="57"/>
        <v>0</v>
      </c>
      <c r="O111" s="7">
        <f t="shared" si="58"/>
        <v>3.6190000000000002</v>
      </c>
      <c r="P111" s="5">
        <f t="shared" si="59"/>
        <v>3.6190000000000002</v>
      </c>
      <c r="Q111" s="5"/>
      <c r="R111" s="5"/>
      <c r="S111" s="5">
        <f t="shared" si="60"/>
        <v>0</v>
      </c>
      <c r="T111" s="5">
        <f t="shared" si="61"/>
        <v>0</v>
      </c>
      <c r="U111" s="5">
        <f t="shared" si="62"/>
        <v>0</v>
      </c>
      <c r="V111" s="5">
        <f t="shared" si="63"/>
        <v>0</v>
      </c>
      <c r="W111" s="51" t="s">
        <v>20</v>
      </c>
      <c r="Y111" s="20"/>
      <c r="Z111" s="8"/>
      <c r="AA111" s="15"/>
      <c r="AB111" s="8"/>
      <c r="AC111" s="8"/>
      <c r="AD111" s="8"/>
      <c r="AE111" s="8"/>
      <c r="AF111" s="8"/>
      <c r="AG111" s="8"/>
      <c r="AH111" s="8"/>
      <c r="AI111" s="8"/>
      <c r="AJ111" s="8"/>
      <c r="AK111" s="8"/>
      <c r="AL111" s="8"/>
    </row>
    <row r="112" spans="1:38" s="24" customFormat="1" ht="30" customHeight="1">
      <c r="A112" s="75">
        <v>78</v>
      </c>
      <c r="B112" s="21" t="s">
        <v>117</v>
      </c>
      <c r="C112" s="22" t="s">
        <v>207</v>
      </c>
      <c r="D112" s="21" t="s">
        <v>177</v>
      </c>
      <c r="E112" s="23" t="s">
        <v>19</v>
      </c>
      <c r="F112" s="21">
        <v>2</v>
      </c>
      <c r="G112" s="21">
        <v>0</v>
      </c>
      <c r="H112" s="21">
        <v>1</v>
      </c>
      <c r="I112" s="21">
        <v>1</v>
      </c>
      <c r="J112" s="21">
        <v>2290</v>
      </c>
      <c r="K112" s="21">
        <v>1950</v>
      </c>
      <c r="L112" s="7">
        <f t="shared" si="55"/>
        <v>4.4654999999999996</v>
      </c>
      <c r="M112" s="7">
        <f t="shared" si="56"/>
        <v>0</v>
      </c>
      <c r="N112" s="7">
        <f t="shared" si="57"/>
        <v>4.4654999999999996</v>
      </c>
      <c r="O112" s="7">
        <f t="shared" si="58"/>
        <v>4.4654999999999996</v>
      </c>
      <c r="P112" s="5">
        <f t="shared" si="59"/>
        <v>8.9309999999999992</v>
      </c>
      <c r="Q112" s="5"/>
      <c r="R112" s="5"/>
      <c r="S112" s="5">
        <f t="shared" si="60"/>
        <v>0</v>
      </c>
      <c r="T112" s="5">
        <f t="shared" si="61"/>
        <v>0</v>
      </c>
      <c r="U112" s="5">
        <f t="shared" si="62"/>
        <v>0</v>
      </c>
      <c r="V112" s="5">
        <f t="shared" si="63"/>
        <v>0</v>
      </c>
      <c r="W112" s="51" t="s">
        <v>20</v>
      </c>
      <c r="Y112" s="20"/>
      <c r="Z112" s="8"/>
      <c r="AA112" s="15"/>
      <c r="AB112" s="8"/>
      <c r="AC112" s="8"/>
      <c r="AD112" s="8"/>
      <c r="AE112" s="8"/>
      <c r="AF112" s="8"/>
      <c r="AG112" s="8"/>
      <c r="AH112" s="8"/>
      <c r="AI112" s="8"/>
      <c r="AJ112" s="8"/>
      <c r="AK112" s="8"/>
      <c r="AL112" s="8"/>
    </row>
    <row r="113" spans="1:38" s="24" customFormat="1" ht="30" customHeight="1">
      <c r="A113" s="75">
        <v>79</v>
      </c>
      <c r="B113" s="21" t="s">
        <v>118</v>
      </c>
      <c r="C113" s="22" t="s">
        <v>207</v>
      </c>
      <c r="D113" s="21" t="s">
        <v>177</v>
      </c>
      <c r="E113" s="23" t="s">
        <v>19</v>
      </c>
      <c r="F113" s="21">
        <v>3</v>
      </c>
      <c r="G113" s="21">
        <v>0</v>
      </c>
      <c r="H113" s="21">
        <v>1</v>
      </c>
      <c r="I113" s="21">
        <v>2</v>
      </c>
      <c r="J113" s="21">
        <v>2585</v>
      </c>
      <c r="K113" s="21">
        <v>1950</v>
      </c>
      <c r="L113" s="7">
        <f t="shared" si="55"/>
        <v>5.0407500000000001</v>
      </c>
      <c r="M113" s="7">
        <f t="shared" si="56"/>
        <v>0</v>
      </c>
      <c r="N113" s="7">
        <f t="shared" si="57"/>
        <v>5.0407500000000001</v>
      </c>
      <c r="O113" s="7">
        <f t="shared" si="58"/>
        <v>10.0815</v>
      </c>
      <c r="P113" s="5">
        <f t="shared" si="59"/>
        <v>15.122250000000001</v>
      </c>
      <c r="Q113" s="5"/>
      <c r="R113" s="5"/>
      <c r="S113" s="5">
        <f t="shared" si="60"/>
        <v>0</v>
      </c>
      <c r="T113" s="5">
        <f t="shared" si="61"/>
        <v>0</v>
      </c>
      <c r="U113" s="5">
        <f t="shared" si="62"/>
        <v>0</v>
      </c>
      <c r="V113" s="5">
        <f t="shared" si="63"/>
        <v>0</v>
      </c>
      <c r="W113" s="51" t="s">
        <v>20</v>
      </c>
      <c r="Y113" s="20"/>
      <c r="Z113" s="8"/>
      <c r="AA113" s="15"/>
      <c r="AB113" s="8"/>
      <c r="AC113" s="8"/>
      <c r="AD113" s="8"/>
      <c r="AE113" s="8"/>
      <c r="AF113" s="8"/>
      <c r="AG113" s="8"/>
      <c r="AH113" s="8"/>
      <c r="AI113" s="8"/>
      <c r="AJ113" s="8"/>
      <c r="AK113" s="8"/>
      <c r="AL113" s="8"/>
    </row>
    <row r="114" spans="1:38" s="24" customFormat="1" ht="30" customHeight="1">
      <c r="A114" s="75">
        <v>80</v>
      </c>
      <c r="B114" s="21" t="s">
        <v>119</v>
      </c>
      <c r="C114" s="22" t="s">
        <v>207</v>
      </c>
      <c r="D114" s="21" t="s">
        <v>177</v>
      </c>
      <c r="E114" s="23" t="s">
        <v>19</v>
      </c>
      <c r="F114" s="21">
        <v>2</v>
      </c>
      <c r="G114" s="21">
        <v>0</v>
      </c>
      <c r="H114" s="21">
        <v>1</v>
      </c>
      <c r="I114" s="21">
        <v>1</v>
      </c>
      <c r="J114" s="21">
        <v>2290</v>
      </c>
      <c r="K114" s="21">
        <v>3050</v>
      </c>
      <c r="L114" s="7">
        <f t="shared" si="55"/>
        <v>6.9844999999999997</v>
      </c>
      <c r="M114" s="7">
        <f t="shared" si="56"/>
        <v>0</v>
      </c>
      <c r="N114" s="7">
        <f t="shared" si="57"/>
        <v>6.9844999999999997</v>
      </c>
      <c r="O114" s="7">
        <f t="shared" si="58"/>
        <v>6.9844999999999997</v>
      </c>
      <c r="P114" s="5">
        <f t="shared" si="59"/>
        <v>13.968999999999999</v>
      </c>
      <c r="Q114" s="5"/>
      <c r="R114" s="5"/>
      <c r="S114" s="5">
        <f t="shared" si="60"/>
        <v>0</v>
      </c>
      <c r="T114" s="5">
        <f t="shared" si="61"/>
        <v>0</v>
      </c>
      <c r="U114" s="5">
        <f t="shared" si="62"/>
        <v>0</v>
      </c>
      <c r="V114" s="5">
        <f t="shared" si="63"/>
        <v>0</v>
      </c>
      <c r="W114" s="51" t="s">
        <v>20</v>
      </c>
      <c r="Y114" s="20"/>
      <c r="Z114" s="8"/>
      <c r="AA114" s="15"/>
      <c r="AB114" s="8"/>
      <c r="AC114" s="8"/>
      <c r="AD114" s="8"/>
      <c r="AE114" s="8"/>
      <c r="AF114" s="8"/>
      <c r="AG114" s="8"/>
      <c r="AH114" s="8"/>
      <c r="AI114" s="8"/>
      <c r="AJ114" s="8"/>
      <c r="AK114" s="8"/>
      <c r="AL114" s="8"/>
    </row>
    <row r="115" spans="1:38" s="24" customFormat="1" ht="30" customHeight="1">
      <c r="A115" s="75">
        <v>81</v>
      </c>
      <c r="B115" s="21" t="s">
        <v>120</v>
      </c>
      <c r="C115" s="22" t="s">
        <v>207</v>
      </c>
      <c r="D115" s="21" t="s">
        <v>177</v>
      </c>
      <c r="E115" s="23" t="s">
        <v>19</v>
      </c>
      <c r="F115" s="21">
        <v>1</v>
      </c>
      <c r="G115" s="21">
        <v>0</v>
      </c>
      <c r="H115" s="21">
        <v>0</v>
      </c>
      <c r="I115" s="21">
        <v>1</v>
      </c>
      <c r="J115" s="21">
        <v>2585</v>
      </c>
      <c r="K115" s="21">
        <v>1750</v>
      </c>
      <c r="L115" s="7">
        <f t="shared" si="55"/>
        <v>4.5237499999999997</v>
      </c>
      <c r="M115" s="7">
        <f t="shared" si="56"/>
        <v>0</v>
      </c>
      <c r="N115" s="7">
        <f t="shared" si="57"/>
        <v>0</v>
      </c>
      <c r="O115" s="7">
        <f t="shared" si="58"/>
        <v>4.5237499999999997</v>
      </c>
      <c r="P115" s="5">
        <f t="shared" si="59"/>
        <v>4.5237499999999997</v>
      </c>
      <c r="Q115" s="5"/>
      <c r="R115" s="5"/>
      <c r="S115" s="5">
        <f t="shared" si="60"/>
        <v>0</v>
      </c>
      <c r="T115" s="5">
        <f t="shared" si="61"/>
        <v>0</v>
      </c>
      <c r="U115" s="5">
        <f t="shared" si="62"/>
        <v>0</v>
      </c>
      <c r="V115" s="5">
        <f t="shared" si="63"/>
        <v>0</v>
      </c>
      <c r="W115" s="51" t="s">
        <v>20</v>
      </c>
      <c r="Y115" s="20"/>
      <c r="Z115" s="8"/>
      <c r="AA115" s="15"/>
      <c r="AB115" s="8"/>
      <c r="AC115" s="8"/>
      <c r="AD115" s="8"/>
      <c r="AE115" s="8"/>
      <c r="AF115" s="8"/>
      <c r="AG115" s="8"/>
      <c r="AH115" s="8"/>
      <c r="AI115" s="8"/>
      <c r="AJ115" s="8"/>
      <c r="AK115" s="8"/>
      <c r="AL115" s="8"/>
    </row>
    <row r="116" spans="1:38" s="24" customFormat="1" ht="30" customHeight="1">
      <c r="A116" s="75">
        <v>82</v>
      </c>
      <c r="B116" s="21" t="s">
        <v>121</v>
      </c>
      <c r="C116" s="22" t="s">
        <v>207</v>
      </c>
      <c r="D116" s="21" t="s">
        <v>177</v>
      </c>
      <c r="E116" s="23" t="s">
        <v>19</v>
      </c>
      <c r="F116" s="21">
        <v>1</v>
      </c>
      <c r="G116" s="21">
        <v>0</v>
      </c>
      <c r="H116" s="21">
        <v>0</v>
      </c>
      <c r="I116" s="21">
        <v>1</v>
      </c>
      <c r="J116" s="21">
        <v>2585</v>
      </c>
      <c r="K116" s="21">
        <v>1750</v>
      </c>
      <c r="L116" s="7">
        <f t="shared" si="55"/>
        <v>4.5237499999999997</v>
      </c>
      <c r="M116" s="7">
        <f t="shared" si="56"/>
        <v>0</v>
      </c>
      <c r="N116" s="7">
        <f t="shared" si="57"/>
        <v>0</v>
      </c>
      <c r="O116" s="7">
        <f t="shared" si="58"/>
        <v>4.5237499999999997</v>
      </c>
      <c r="P116" s="5">
        <f t="shared" si="59"/>
        <v>4.5237499999999997</v>
      </c>
      <c r="Q116" s="5"/>
      <c r="R116" s="5"/>
      <c r="S116" s="5">
        <f t="shared" si="60"/>
        <v>0</v>
      </c>
      <c r="T116" s="5">
        <f>Q116*P116</f>
        <v>0</v>
      </c>
      <c r="U116" s="5">
        <f t="shared" si="62"/>
        <v>0</v>
      </c>
      <c r="V116" s="5">
        <f t="shared" si="63"/>
        <v>0</v>
      </c>
      <c r="W116" s="51" t="s">
        <v>33</v>
      </c>
      <c r="Y116" s="20"/>
      <c r="Z116" s="8"/>
      <c r="AA116" s="15"/>
      <c r="AB116" s="8"/>
      <c r="AC116" s="8"/>
      <c r="AD116" s="8"/>
      <c r="AE116" s="8"/>
      <c r="AF116" s="8"/>
      <c r="AG116" s="8"/>
      <c r="AH116" s="8"/>
      <c r="AI116" s="8"/>
      <c r="AJ116" s="8"/>
      <c r="AK116" s="8"/>
      <c r="AL116" s="8"/>
    </row>
    <row r="117" spans="1:38" s="24" customFormat="1" ht="30" customHeight="1">
      <c r="A117" s="75">
        <v>83</v>
      </c>
      <c r="B117" s="21" t="s">
        <v>122</v>
      </c>
      <c r="C117" s="22" t="s">
        <v>207</v>
      </c>
      <c r="D117" s="21" t="s">
        <v>177</v>
      </c>
      <c r="E117" s="23" t="s">
        <v>19</v>
      </c>
      <c r="F117" s="21">
        <v>1</v>
      </c>
      <c r="G117" s="21">
        <v>0</v>
      </c>
      <c r="H117" s="21">
        <v>1</v>
      </c>
      <c r="I117" s="21">
        <v>0</v>
      </c>
      <c r="J117" s="21">
        <v>2535</v>
      </c>
      <c r="K117" s="21">
        <v>2150</v>
      </c>
      <c r="L117" s="7">
        <f t="shared" si="55"/>
        <v>5.4502499999999996</v>
      </c>
      <c r="M117" s="7">
        <f t="shared" si="56"/>
        <v>0</v>
      </c>
      <c r="N117" s="7">
        <f t="shared" si="57"/>
        <v>5.4502499999999996</v>
      </c>
      <c r="O117" s="7">
        <f t="shared" si="58"/>
        <v>0</v>
      </c>
      <c r="P117" s="5">
        <f t="shared" si="59"/>
        <v>5.4502499999999996</v>
      </c>
      <c r="Q117" s="5"/>
      <c r="R117" s="5"/>
      <c r="S117" s="5">
        <f t="shared" si="60"/>
        <v>0</v>
      </c>
      <c r="T117" s="5">
        <f t="shared" si="61"/>
        <v>0</v>
      </c>
      <c r="U117" s="5">
        <f t="shared" si="62"/>
        <v>0</v>
      </c>
      <c r="V117" s="5">
        <f t="shared" si="63"/>
        <v>0</v>
      </c>
      <c r="W117" s="51" t="s">
        <v>33</v>
      </c>
      <c r="Y117" s="20"/>
      <c r="Z117" s="8"/>
      <c r="AA117" s="15"/>
      <c r="AB117" s="8"/>
      <c r="AC117" s="8"/>
      <c r="AD117" s="8"/>
      <c r="AE117" s="8"/>
      <c r="AF117" s="8"/>
      <c r="AG117" s="8"/>
      <c r="AH117" s="8"/>
      <c r="AI117" s="8"/>
      <c r="AJ117" s="8"/>
      <c r="AK117" s="8"/>
      <c r="AL117" s="8"/>
    </row>
    <row r="118" spans="1:38" s="24" customFormat="1" ht="30" customHeight="1">
      <c r="A118" s="75">
        <v>84</v>
      </c>
      <c r="B118" s="21" t="s">
        <v>125</v>
      </c>
      <c r="C118" s="22" t="s">
        <v>131</v>
      </c>
      <c r="D118" s="21" t="s">
        <v>177</v>
      </c>
      <c r="E118" s="23" t="s">
        <v>19</v>
      </c>
      <c r="F118" s="21">
        <v>1</v>
      </c>
      <c r="G118" s="21">
        <v>0</v>
      </c>
      <c r="H118" s="21">
        <v>0</v>
      </c>
      <c r="I118" s="21">
        <v>1</v>
      </c>
      <c r="J118" s="21">
        <v>2585</v>
      </c>
      <c r="K118" s="21">
        <v>1170</v>
      </c>
      <c r="L118" s="7">
        <f t="shared" si="55"/>
        <v>3.0244499999999999</v>
      </c>
      <c r="M118" s="7">
        <f t="shared" si="56"/>
        <v>0</v>
      </c>
      <c r="N118" s="7">
        <f t="shared" si="57"/>
        <v>0</v>
      </c>
      <c r="O118" s="7">
        <f t="shared" si="58"/>
        <v>3.0244499999999999</v>
      </c>
      <c r="P118" s="5">
        <f t="shared" si="59"/>
        <v>3.0244499999999999</v>
      </c>
      <c r="Q118" s="5"/>
      <c r="R118" s="5"/>
      <c r="S118" s="5">
        <f t="shared" si="60"/>
        <v>0</v>
      </c>
      <c r="T118" s="5">
        <f t="shared" si="61"/>
        <v>0</v>
      </c>
      <c r="U118" s="5">
        <f t="shared" si="62"/>
        <v>0</v>
      </c>
      <c r="V118" s="5">
        <f t="shared" si="63"/>
        <v>0</v>
      </c>
      <c r="W118" s="51" t="s">
        <v>33</v>
      </c>
      <c r="Y118" s="20"/>
      <c r="Z118" s="8"/>
      <c r="AA118" s="15"/>
      <c r="AB118" s="8"/>
      <c r="AC118" s="8"/>
      <c r="AD118" s="8"/>
      <c r="AE118" s="8"/>
      <c r="AF118" s="8"/>
      <c r="AG118" s="8"/>
      <c r="AH118" s="8"/>
      <c r="AI118" s="8"/>
      <c r="AJ118" s="8"/>
      <c r="AK118" s="8"/>
      <c r="AL118" s="8"/>
    </row>
    <row r="119" spans="1:38" s="24" customFormat="1" ht="30" customHeight="1">
      <c r="A119" s="75">
        <v>85</v>
      </c>
      <c r="B119" s="21" t="s">
        <v>126</v>
      </c>
      <c r="C119" s="22" t="s">
        <v>131</v>
      </c>
      <c r="D119" s="21" t="s">
        <v>177</v>
      </c>
      <c r="E119" s="23" t="s">
        <v>19</v>
      </c>
      <c r="F119" s="21">
        <v>1</v>
      </c>
      <c r="G119" s="21">
        <v>0</v>
      </c>
      <c r="H119" s="21">
        <v>0</v>
      </c>
      <c r="I119" s="21">
        <v>1</v>
      </c>
      <c r="J119" s="21">
        <v>2585</v>
      </c>
      <c r="K119" s="21">
        <v>1170</v>
      </c>
      <c r="L119" s="7">
        <f t="shared" si="55"/>
        <v>3.0244499999999999</v>
      </c>
      <c r="M119" s="7">
        <f t="shared" si="56"/>
        <v>0</v>
      </c>
      <c r="N119" s="7">
        <f t="shared" si="57"/>
        <v>0</v>
      </c>
      <c r="O119" s="7">
        <f t="shared" si="58"/>
        <v>3.0244499999999999</v>
      </c>
      <c r="P119" s="5">
        <f t="shared" si="59"/>
        <v>3.0244499999999999</v>
      </c>
      <c r="Q119" s="5"/>
      <c r="R119" s="5"/>
      <c r="S119" s="5">
        <f t="shared" si="60"/>
        <v>0</v>
      </c>
      <c r="T119" s="5">
        <f t="shared" si="61"/>
        <v>0</v>
      </c>
      <c r="U119" s="5">
        <f t="shared" si="62"/>
        <v>0</v>
      </c>
      <c r="V119" s="5">
        <f t="shared" si="63"/>
        <v>0</v>
      </c>
      <c r="W119" s="51" t="s">
        <v>33</v>
      </c>
      <c r="Y119" s="20"/>
      <c r="Z119" s="8"/>
      <c r="AA119" s="15"/>
      <c r="AB119" s="8"/>
      <c r="AC119" s="8"/>
      <c r="AD119" s="8"/>
      <c r="AE119" s="8"/>
      <c r="AF119" s="8"/>
      <c r="AG119" s="8"/>
      <c r="AH119" s="8"/>
      <c r="AI119" s="8"/>
      <c r="AJ119" s="8"/>
      <c r="AK119" s="8"/>
      <c r="AL119" s="8"/>
    </row>
    <row r="120" spans="1:38" s="24" customFormat="1" ht="30" customHeight="1">
      <c r="A120" s="75">
        <v>86</v>
      </c>
      <c r="B120" s="21" t="s">
        <v>127</v>
      </c>
      <c r="C120" s="22" t="s">
        <v>207</v>
      </c>
      <c r="D120" s="21" t="s">
        <v>177</v>
      </c>
      <c r="E120" s="23" t="s">
        <v>19</v>
      </c>
      <c r="F120" s="21">
        <v>1</v>
      </c>
      <c r="G120" s="21">
        <v>1</v>
      </c>
      <c r="H120" s="21">
        <v>0</v>
      </c>
      <c r="I120" s="21">
        <v>0</v>
      </c>
      <c r="J120" s="21">
        <v>2535</v>
      </c>
      <c r="K120" s="21">
        <v>1890</v>
      </c>
      <c r="L120" s="7">
        <f t="shared" si="55"/>
        <v>4.79115</v>
      </c>
      <c r="M120" s="7">
        <f t="shared" si="56"/>
        <v>4.79115</v>
      </c>
      <c r="N120" s="7">
        <f t="shared" si="57"/>
        <v>0</v>
      </c>
      <c r="O120" s="7">
        <f t="shared" si="58"/>
        <v>0</v>
      </c>
      <c r="P120" s="5">
        <f t="shared" si="59"/>
        <v>4.79115</v>
      </c>
      <c r="Q120" s="5"/>
      <c r="R120" s="5"/>
      <c r="S120" s="5">
        <f t="shared" si="60"/>
        <v>0</v>
      </c>
      <c r="T120" s="5">
        <f t="shared" si="61"/>
        <v>0</v>
      </c>
      <c r="U120" s="5">
        <f t="shared" si="62"/>
        <v>0</v>
      </c>
      <c r="V120" s="5">
        <f t="shared" si="63"/>
        <v>0</v>
      </c>
      <c r="W120" s="51" t="s">
        <v>33</v>
      </c>
      <c r="Y120" s="20"/>
      <c r="Z120" s="8"/>
      <c r="AA120" s="15"/>
      <c r="AB120" s="8"/>
      <c r="AC120" s="8"/>
      <c r="AD120" s="8"/>
      <c r="AE120" s="8"/>
      <c r="AF120" s="8"/>
      <c r="AG120" s="8"/>
      <c r="AH120" s="8"/>
      <c r="AI120" s="8"/>
      <c r="AJ120" s="8"/>
      <c r="AK120" s="8"/>
      <c r="AL120" s="8"/>
    </row>
    <row r="121" spans="1:38" s="24" customFormat="1" ht="30" customHeight="1">
      <c r="A121" s="75">
        <v>87</v>
      </c>
      <c r="B121" s="21" t="s">
        <v>128</v>
      </c>
      <c r="C121" s="22" t="s">
        <v>207</v>
      </c>
      <c r="D121" s="21" t="s">
        <v>177</v>
      </c>
      <c r="E121" s="23" t="s">
        <v>19</v>
      </c>
      <c r="F121" s="21">
        <v>1</v>
      </c>
      <c r="G121" s="21">
        <v>0</v>
      </c>
      <c r="H121" s="21">
        <v>0</v>
      </c>
      <c r="I121" s="21">
        <v>1</v>
      </c>
      <c r="J121" s="21">
        <v>2535</v>
      </c>
      <c r="K121" s="21">
        <v>2130</v>
      </c>
      <c r="L121" s="7">
        <f t="shared" si="55"/>
        <v>5.3995499999999996</v>
      </c>
      <c r="M121" s="7">
        <f t="shared" si="56"/>
        <v>0</v>
      </c>
      <c r="N121" s="7">
        <f t="shared" si="57"/>
        <v>0</v>
      </c>
      <c r="O121" s="7">
        <f t="shared" si="58"/>
        <v>5.3995499999999996</v>
      </c>
      <c r="P121" s="5">
        <f t="shared" si="59"/>
        <v>5.3995499999999996</v>
      </c>
      <c r="Q121" s="5"/>
      <c r="R121" s="5"/>
      <c r="S121" s="5">
        <f t="shared" si="60"/>
        <v>0</v>
      </c>
      <c r="T121" s="5">
        <f t="shared" si="61"/>
        <v>0</v>
      </c>
      <c r="U121" s="5">
        <f t="shared" si="62"/>
        <v>0</v>
      </c>
      <c r="V121" s="5">
        <f t="shared" si="63"/>
        <v>0</v>
      </c>
      <c r="W121" s="51" t="s">
        <v>33</v>
      </c>
      <c r="Y121" s="20"/>
      <c r="Z121" s="8"/>
      <c r="AA121" s="15"/>
      <c r="AB121" s="8"/>
      <c r="AC121" s="8"/>
      <c r="AD121" s="8"/>
      <c r="AE121" s="8"/>
      <c r="AF121" s="8"/>
      <c r="AG121" s="8"/>
      <c r="AH121" s="8"/>
      <c r="AI121" s="8"/>
      <c r="AJ121" s="8"/>
      <c r="AK121" s="8"/>
      <c r="AL121" s="8"/>
    </row>
    <row r="122" spans="1:38" s="24" customFormat="1" ht="30" customHeight="1">
      <c r="A122" s="75">
        <v>88</v>
      </c>
      <c r="B122" s="21" t="s">
        <v>129</v>
      </c>
      <c r="C122" s="22" t="s">
        <v>207</v>
      </c>
      <c r="D122" s="21" t="s">
        <v>177</v>
      </c>
      <c r="E122" s="23" t="s">
        <v>19</v>
      </c>
      <c r="F122" s="21">
        <v>1</v>
      </c>
      <c r="G122" s="21">
        <v>0</v>
      </c>
      <c r="H122" s="21">
        <v>0</v>
      </c>
      <c r="I122" s="21">
        <v>1</v>
      </c>
      <c r="J122" s="21">
        <v>2350</v>
      </c>
      <c r="K122" s="21">
        <v>1070</v>
      </c>
      <c r="L122" s="7">
        <f t="shared" si="55"/>
        <v>2.5145</v>
      </c>
      <c r="M122" s="7">
        <f t="shared" si="56"/>
        <v>0</v>
      </c>
      <c r="N122" s="7">
        <f t="shared" si="57"/>
        <v>0</v>
      </c>
      <c r="O122" s="7">
        <f t="shared" si="58"/>
        <v>2.5145</v>
      </c>
      <c r="P122" s="5">
        <f t="shared" si="59"/>
        <v>2.5145</v>
      </c>
      <c r="Q122" s="5"/>
      <c r="R122" s="5"/>
      <c r="S122" s="5">
        <f t="shared" si="60"/>
        <v>0</v>
      </c>
      <c r="T122" s="5">
        <f t="shared" si="61"/>
        <v>0</v>
      </c>
      <c r="U122" s="5">
        <f t="shared" si="62"/>
        <v>0</v>
      </c>
      <c r="V122" s="5">
        <f t="shared" si="63"/>
        <v>0</v>
      </c>
      <c r="W122" s="51" t="s">
        <v>33</v>
      </c>
      <c r="Y122" s="20"/>
      <c r="Z122" s="8"/>
      <c r="AA122" s="15"/>
      <c r="AB122" s="8"/>
      <c r="AC122" s="8"/>
      <c r="AD122" s="8"/>
      <c r="AE122" s="8"/>
      <c r="AF122" s="8"/>
      <c r="AG122" s="8"/>
      <c r="AH122" s="8"/>
      <c r="AI122" s="8"/>
      <c r="AJ122" s="8"/>
      <c r="AK122" s="8"/>
      <c r="AL122" s="8"/>
    </row>
    <row r="123" spans="1:38" s="41" customFormat="1" ht="23.45" customHeight="1">
      <c r="A123" s="83"/>
      <c r="B123" s="27"/>
      <c r="C123" s="27" t="s">
        <v>23</v>
      </c>
      <c r="D123" s="29" t="s">
        <v>178</v>
      </c>
      <c r="E123" s="27"/>
      <c r="F123" s="27"/>
      <c r="G123" s="27"/>
      <c r="H123" s="27"/>
      <c r="I123" s="27"/>
      <c r="J123" s="27"/>
      <c r="K123" s="27"/>
      <c r="L123" s="27"/>
      <c r="M123" s="27"/>
      <c r="N123" s="27"/>
      <c r="O123" s="27"/>
      <c r="P123" s="58"/>
      <c r="Q123" s="60"/>
      <c r="R123" s="60"/>
      <c r="S123" s="60"/>
      <c r="T123" s="60"/>
      <c r="U123" s="60"/>
      <c r="V123" s="60"/>
      <c r="W123" s="49"/>
      <c r="X123" s="24"/>
      <c r="Y123" s="20"/>
      <c r="Z123" s="8"/>
      <c r="AA123" s="15"/>
      <c r="AB123" s="8"/>
      <c r="AC123" s="8"/>
      <c r="AD123" s="8"/>
      <c r="AE123" s="8"/>
      <c r="AF123" s="8"/>
      <c r="AG123" s="8"/>
      <c r="AH123" s="8"/>
      <c r="AI123" s="8"/>
      <c r="AJ123" s="8"/>
      <c r="AK123" s="8"/>
      <c r="AL123" s="8"/>
    </row>
    <row r="124" spans="1:38" s="24" customFormat="1" ht="28.9" customHeight="1">
      <c r="A124" s="75">
        <v>89</v>
      </c>
      <c r="B124" s="21"/>
      <c r="C124" s="42" t="s">
        <v>24</v>
      </c>
      <c r="D124" s="7" t="s">
        <v>178</v>
      </c>
      <c r="E124" s="42"/>
      <c r="F124" s="7">
        <f>SUM(Y88:Y122)</f>
        <v>0</v>
      </c>
      <c r="G124" s="7"/>
      <c r="H124" s="7"/>
      <c r="I124" s="7"/>
      <c r="J124" s="7"/>
      <c r="K124" s="7"/>
      <c r="L124" s="7"/>
      <c r="M124" s="7"/>
      <c r="N124" s="7"/>
      <c r="O124" s="7"/>
      <c r="P124" s="5"/>
      <c r="Q124" s="5"/>
      <c r="R124" s="5"/>
      <c r="S124" s="5">
        <f>Q124+R124</f>
        <v>0</v>
      </c>
      <c r="T124" s="5">
        <f>Q124*F124</f>
        <v>0</v>
      </c>
      <c r="U124" s="5">
        <f>F124*R124</f>
        <v>0</v>
      </c>
      <c r="V124" s="5">
        <f>T124+U124</f>
        <v>0</v>
      </c>
      <c r="W124" s="51"/>
      <c r="Y124" s="20"/>
      <c r="Z124" s="8"/>
      <c r="AA124" s="15"/>
      <c r="AB124" s="8"/>
      <c r="AC124" s="8"/>
      <c r="AD124" s="8"/>
      <c r="AE124" s="8"/>
      <c r="AF124" s="8"/>
      <c r="AG124" s="8"/>
      <c r="AH124" s="8"/>
      <c r="AI124" s="8"/>
      <c r="AJ124" s="8"/>
      <c r="AK124" s="8"/>
      <c r="AL124" s="8"/>
    </row>
    <row r="125" spans="1:38" s="24" customFormat="1" ht="28.9" customHeight="1">
      <c r="A125" s="79"/>
      <c r="B125" s="39"/>
      <c r="C125" s="43" t="s">
        <v>29</v>
      </c>
      <c r="D125" s="39" t="s">
        <v>177</v>
      </c>
      <c r="E125" s="43"/>
      <c r="F125" s="39">
        <f>F87+F97+F100+F103</f>
        <v>51</v>
      </c>
      <c r="G125" s="39">
        <f t="shared" ref="G125:P125" si="64">G87+G97+G100+G103</f>
        <v>7</v>
      </c>
      <c r="H125" s="39">
        <f t="shared" si="64"/>
        <v>15</v>
      </c>
      <c r="I125" s="39">
        <f t="shared" si="64"/>
        <v>29</v>
      </c>
      <c r="J125" s="39"/>
      <c r="K125" s="39"/>
      <c r="L125" s="39"/>
      <c r="M125" s="39">
        <f t="shared" si="64"/>
        <v>38.86815</v>
      </c>
      <c r="N125" s="39">
        <f t="shared" si="64"/>
        <v>67.363100000000003</v>
      </c>
      <c r="O125" s="39">
        <f t="shared" si="64"/>
        <v>214.91924999999998</v>
      </c>
      <c r="P125" s="63">
        <f t="shared" si="64"/>
        <v>321.15049999999997</v>
      </c>
      <c r="Q125" s="61">
        <f>T125/P125</f>
        <v>0</v>
      </c>
      <c r="R125" s="61">
        <f>U125/P125</f>
        <v>0</v>
      </c>
      <c r="S125" s="61">
        <f>R125+Q125</f>
        <v>0</v>
      </c>
      <c r="T125" s="61">
        <f>T124+T103+T100+T97+T87</f>
        <v>0</v>
      </c>
      <c r="U125" s="61">
        <f>U124+U103+U100+U97+U87</f>
        <v>0</v>
      </c>
      <c r="V125" s="61">
        <f>V124+V103+V100+V97+V87</f>
        <v>0</v>
      </c>
      <c r="W125" s="55"/>
      <c r="Y125" s="30"/>
      <c r="Z125" s="8"/>
      <c r="AA125" s="8"/>
      <c r="AB125" s="8"/>
      <c r="AC125" s="8"/>
      <c r="AD125" s="8"/>
      <c r="AE125" s="8"/>
      <c r="AF125" s="8"/>
      <c r="AG125" s="8"/>
      <c r="AH125" s="8"/>
      <c r="AI125" s="8"/>
      <c r="AJ125" s="8"/>
      <c r="AK125" s="8"/>
      <c r="AL125" s="8"/>
    </row>
    <row r="126" spans="1:38" s="69" customFormat="1" ht="39" customHeight="1">
      <c r="A126" s="85"/>
      <c r="B126" s="65"/>
      <c r="C126" s="66" t="s">
        <v>34</v>
      </c>
      <c r="D126" s="65" t="s">
        <v>177</v>
      </c>
      <c r="E126" s="66"/>
      <c r="F126" s="65"/>
      <c r="G126" s="65"/>
      <c r="H126" s="65"/>
      <c r="I126" s="65"/>
      <c r="J126" s="65"/>
      <c r="K126" s="65"/>
      <c r="L126" s="65"/>
      <c r="M126" s="65"/>
      <c r="N126" s="65"/>
      <c r="O126" s="65"/>
      <c r="P126" s="67">
        <f>P125+P84+P56</f>
        <v>1711.96865</v>
      </c>
      <c r="Q126" s="67">
        <f>T126/P126</f>
        <v>0</v>
      </c>
      <c r="R126" s="67">
        <f>U126/P126</f>
        <v>0</v>
      </c>
      <c r="S126" s="67">
        <f>R126+Q126</f>
        <v>0</v>
      </c>
      <c r="T126" s="67">
        <f>T125+T84+T56</f>
        <v>0</v>
      </c>
      <c r="U126" s="67">
        <f>U125+U84+U56</f>
        <v>0</v>
      </c>
      <c r="V126" s="67">
        <f>V125+V84+V56</f>
        <v>0</v>
      </c>
      <c r="W126" s="68"/>
      <c r="Y126" s="70"/>
      <c r="Z126" s="71"/>
      <c r="AA126" s="71"/>
      <c r="AB126" s="71"/>
      <c r="AC126" s="71"/>
      <c r="AD126" s="71"/>
      <c r="AE126" s="71"/>
      <c r="AF126" s="71"/>
      <c r="AG126" s="71"/>
      <c r="AH126" s="71"/>
      <c r="AI126" s="71"/>
      <c r="AJ126" s="71"/>
      <c r="AK126" s="71"/>
      <c r="AL126" s="71"/>
    </row>
    <row r="128" spans="1:38">
      <c r="A128" s="95" t="s">
        <v>30</v>
      </c>
      <c r="B128" s="110"/>
      <c r="C128" s="110"/>
      <c r="D128" s="110"/>
      <c r="E128" s="110"/>
      <c r="F128" s="110"/>
      <c r="G128" s="110"/>
      <c r="H128" s="110"/>
      <c r="I128" s="110"/>
      <c r="J128" s="110"/>
      <c r="K128" s="110"/>
      <c r="L128" s="110"/>
      <c r="M128" s="110"/>
      <c r="N128" s="110"/>
      <c r="O128" s="110"/>
      <c r="P128" s="110"/>
      <c r="Q128" s="110"/>
      <c r="R128" s="89"/>
      <c r="S128" s="89"/>
      <c r="T128" s="89"/>
      <c r="U128" s="89"/>
      <c r="V128" s="89"/>
      <c r="W128" s="111"/>
      <c r="X128" s="112"/>
      <c r="Y128" s="112"/>
      <c r="Z128" s="111"/>
      <c r="AA128" s="111"/>
      <c r="AB128" s="111"/>
      <c r="AC128" s="111"/>
    </row>
    <row r="129" spans="1:29" ht="19.5" customHeight="1">
      <c r="A129" s="84" t="s">
        <v>133</v>
      </c>
      <c r="B129" s="113" t="s">
        <v>134</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2"/>
      <c r="Y129" s="112"/>
      <c r="Z129" s="111"/>
      <c r="AA129" s="111"/>
      <c r="AB129" s="111"/>
      <c r="AC129" s="111"/>
    </row>
    <row r="130" spans="1:29" ht="19.5" customHeight="1">
      <c r="A130" s="84" t="s">
        <v>136</v>
      </c>
      <c r="B130" s="110" t="s">
        <v>135</v>
      </c>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2"/>
      <c r="Y130" s="112"/>
      <c r="Z130" s="111"/>
      <c r="AA130" s="111"/>
      <c r="AB130" s="111"/>
      <c r="AC130" s="111"/>
    </row>
    <row r="131" spans="1:29" ht="19.5" customHeight="1">
      <c r="A131" s="84" t="s">
        <v>154</v>
      </c>
      <c r="B131" s="110" t="s">
        <v>210</v>
      </c>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2"/>
      <c r="Y131" s="112"/>
      <c r="Z131" s="111"/>
      <c r="AA131" s="111"/>
      <c r="AB131" s="111"/>
      <c r="AC131" s="111"/>
    </row>
    <row r="132" spans="1:29" ht="19.5" customHeight="1">
      <c r="A132" s="84" t="s">
        <v>155</v>
      </c>
      <c r="B132" s="110" t="s">
        <v>156</v>
      </c>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2"/>
      <c r="Y132" s="112"/>
      <c r="Z132" s="111"/>
      <c r="AA132" s="111"/>
      <c r="AB132" s="111"/>
      <c r="AC132" s="111"/>
    </row>
    <row r="133" spans="1:29" ht="19.5" customHeight="1">
      <c r="A133" s="84" t="s">
        <v>167</v>
      </c>
      <c r="B133" s="110" t="s">
        <v>211</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2"/>
      <c r="Y133" s="112"/>
      <c r="Z133" s="111"/>
      <c r="AA133" s="111"/>
      <c r="AB133" s="111"/>
      <c r="AC133" s="111"/>
    </row>
    <row r="134" spans="1:29" ht="19.5" customHeight="1">
      <c r="A134" s="84" t="s">
        <v>168</v>
      </c>
      <c r="B134" s="110" t="s">
        <v>212</v>
      </c>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2"/>
      <c r="Y134" s="112"/>
      <c r="Z134" s="111"/>
      <c r="AA134" s="111"/>
      <c r="AB134" s="111"/>
      <c r="AC134" s="111"/>
    </row>
    <row r="135" spans="1:29" ht="19.5" customHeight="1">
      <c r="A135" s="84" t="s">
        <v>169</v>
      </c>
      <c r="B135" s="110" t="s">
        <v>170</v>
      </c>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2"/>
      <c r="Y135" s="112"/>
      <c r="Z135" s="111"/>
      <c r="AA135" s="111"/>
      <c r="AB135" s="111"/>
      <c r="AC135" s="111"/>
    </row>
    <row r="136" spans="1:29" ht="19.5" customHeight="1">
      <c r="A136" s="84" t="s">
        <v>137</v>
      </c>
      <c r="B136" s="113" t="s">
        <v>138</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2"/>
      <c r="Y136" s="112"/>
      <c r="Z136" s="111"/>
      <c r="AA136" s="111"/>
      <c r="AB136" s="111"/>
      <c r="AC136" s="111"/>
    </row>
    <row r="137" spans="1:29" ht="54.75" customHeight="1">
      <c r="A137" s="84" t="s">
        <v>139</v>
      </c>
      <c r="B137" s="110" t="s">
        <v>141</v>
      </c>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2"/>
      <c r="Y137" s="112"/>
      <c r="Z137" s="111"/>
      <c r="AA137" s="111"/>
      <c r="AB137" s="111"/>
      <c r="AC137" s="111"/>
    </row>
    <row r="138" spans="1:29" ht="181.5" customHeight="1">
      <c r="A138" s="84" t="s">
        <v>140</v>
      </c>
      <c r="B138" s="110" t="s">
        <v>213</v>
      </c>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2"/>
      <c r="Y138" s="112"/>
      <c r="Z138" s="111"/>
      <c r="AA138" s="111"/>
      <c r="AB138" s="111"/>
      <c r="AC138" s="111"/>
    </row>
    <row r="139" spans="1:29" ht="19.5" customHeight="1">
      <c r="A139" s="84" t="s">
        <v>142</v>
      </c>
      <c r="B139" s="110" t="s">
        <v>143</v>
      </c>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2"/>
      <c r="Y139" s="112"/>
      <c r="Z139" s="111"/>
      <c r="AA139" s="111"/>
      <c r="AB139" s="111"/>
      <c r="AC139" s="111"/>
    </row>
    <row r="140" spans="1:29" ht="15.75" customHeight="1">
      <c r="A140" s="84" t="s">
        <v>144</v>
      </c>
      <c r="B140" s="113" t="s">
        <v>145</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2"/>
      <c r="Y140" s="112"/>
      <c r="Z140" s="111"/>
      <c r="AA140" s="111"/>
      <c r="AB140" s="111"/>
      <c r="AC140" s="111"/>
    </row>
    <row r="141" spans="1:29" ht="57.75" customHeight="1">
      <c r="A141" s="84" t="s">
        <v>146</v>
      </c>
      <c r="B141" s="110" t="s">
        <v>214</v>
      </c>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2"/>
      <c r="Y141" s="112"/>
      <c r="Z141" s="111"/>
      <c r="AA141" s="111"/>
      <c r="AB141" s="111"/>
      <c r="AC141" s="111"/>
    </row>
    <row r="142" spans="1:29" ht="20.25" customHeight="1">
      <c r="A142" s="84" t="s">
        <v>147</v>
      </c>
      <c r="B142" s="110" t="s">
        <v>148</v>
      </c>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2"/>
      <c r="Y142" s="112"/>
      <c r="Z142" s="111"/>
      <c r="AA142" s="111"/>
      <c r="AB142" s="111"/>
      <c r="AC142" s="111"/>
    </row>
    <row r="143" spans="1:29" ht="20.25" customHeight="1">
      <c r="A143" s="84" t="s">
        <v>149</v>
      </c>
      <c r="B143" s="110" t="s">
        <v>143</v>
      </c>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2"/>
      <c r="Y143" s="112"/>
      <c r="Z143" s="111"/>
      <c r="AA143" s="111"/>
      <c r="AB143" s="111"/>
      <c r="AC143" s="111"/>
    </row>
    <row r="144" spans="1:29" ht="20.25" customHeight="1">
      <c r="A144" s="84" t="s">
        <v>150</v>
      </c>
      <c r="B144" s="110" t="s">
        <v>164</v>
      </c>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2"/>
      <c r="Y144" s="112"/>
      <c r="Z144" s="111"/>
      <c r="AA144" s="111"/>
      <c r="AB144" s="111"/>
      <c r="AC144" s="111"/>
    </row>
    <row r="145" spans="1:29" ht="302.25" customHeight="1">
      <c r="A145" s="84" t="s">
        <v>163</v>
      </c>
      <c r="B145" s="110" t="s">
        <v>215</v>
      </c>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2"/>
      <c r="Y145" s="112"/>
      <c r="Z145" s="111"/>
      <c r="AA145" s="111"/>
      <c r="AB145" s="111"/>
      <c r="AC145" s="111"/>
    </row>
    <row r="146" spans="1:29" ht="19.5" customHeight="1">
      <c r="A146" s="84" t="s">
        <v>172</v>
      </c>
      <c r="B146" s="110" t="s">
        <v>216</v>
      </c>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2"/>
      <c r="Y146" s="112"/>
      <c r="Z146" s="111"/>
      <c r="AA146" s="111"/>
      <c r="AB146" s="111"/>
      <c r="AC146" s="111"/>
    </row>
    <row r="147" spans="1:29" ht="19.5" customHeight="1">
      <c r="A147" s="84" t="s">
        <v>151</v>
      </c>
      <c r="B147" s="113" t="s">
        <v>153</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2"/>
      <c r="Y147" s="112"/>
      <c r="Z147" s="111"/>
      <c r="AA147" s="111"/>
      <c r="AB147" s="111"/>
      <c r="AC147" s="111"/>
    </row>
    <row r="148" spans="1:29" ht="165.75" customHeight="1">
      <c r="A148" s="84" t="s">
        <v>152</v>
      </c>
      <c r="B148" s="110" t="s">
        <v>217</v>
      </c>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2"/>
      <c r="Y148" s="112"/>
      <c r="Z148" s="111"/>
      <c r="AA148" s="111"/>
      <c r="AB148" s="111"/>
      <c r="AC148" s="111"/>
    </row>
    <row r="149" spans="1:29" ht="21" customHeight="1">
      <c r="A149" s="84" t="s">
        <v>162</v>
      </c>
      <c r="B149" s="109" t="s">
        <v>173</v>
      </c>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12"/>
      <c r="Y149" s="112"/>
      <c r="Z149" s="111"/>
      <c r="AA149" s="111"/>
      <c r="AB149" s="111"/>
      <c r="AC149" s="111"/>
    </row>
    <row r="150" spans="1:29" ht="21" customHeight="1">
      <c r="A150" s="84" t="s">
        <v>165</v>
      </c>
      <c r="B150" s="110" t="s">
        <v>166</v>
      </c>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2"/>
      <c r="Y150" s="112"/>
      <c r="Z150" s="111"/>
      <c r="AA150" s="111"/>
      <c r="AB150" s="111"/>
      <c r="AC150" s="111"/>
    </row>
    <row r="151" spans="1:29" ht="21" customHeight="1">
      <c r="A151" s="84" t="s">
        <v>171</v>
      </c>
      <c r="B151" s="110" t="s">
        <v>218</v>
      </c>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2"/>
      <c r="Y151" s="112"/>
      <c r="Z151" s="111"/>
      <c r="AA151" s="111"/>
      <c r="AB151" s="111"/>
      <c r="AC151" s="111"/>
    </row>
    <row r="152" spans="1:29" ht="27.75" customHeight="1">
      <c r="A152" s="114">
        <v>5</v>
      </c>
      <c r="B152" s="115" t="s">
        <v>179</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row>
    <row r="153" spans="1:29" ht="45" customHeight="1">
      <c r="A153" s="114">
        <v>6</v>
      </c>
      <c r="B153" s="115" t="s">
        <v>180</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6"/>
      <c r="Y153" s="116"/>
      <c r="Z153" s="116"/>
      <c r="AA153" s="116"/>
      <c r="AB153" s="116"/>
      <c r="AC153" s="116"/>
    </row>
    <row r="154" spans="1:29" ht="114" customHeight="1">
      <c r="A154" s="114">
        <v>3</v>
      </c>
      <c r="B154" s="115" t="s">
        <v>181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6"/>
      <c r="Y154" s="116"/>
      <c r="Z154" s="116"/>
      <c r="AA154" s="116"/>
      <c r="AB154" s="116"/>
      <c r="AC154" s="116"/>
    </row>
    <row r="155" spans="1:29" ht="40.5" customHeight="1">
      <c r="A155" s="114">
        <v>4</v>
      </c>
      <c r="B155" s="115" t="s">
        <v>182</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6"/>
      <c r="Y155" s="116"/>
      <c r="Z155" s="116"/>
      <c r="AA155" s="116"/>
      <c r="AB155" s="116"/>
      <c r="AC155" s="116"/>
    </row>
    <row r="156" spans="1:29" ht="27" customHeight="1">
      <c r="A156" s="114">
        <v>5</v>
      </c>
      <c r="B156" s="115" t="s">
        <v>183</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row>
    <row r="157" spans="1:29" ht="52.5" customHeight="1">
      <c r="A157" s="114">
        <v>6</v>
      </c>
      <c r="B157" s="115" t="s">
        <v>184</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6"/>
      <c r="Y157" s="116"/>
      <c r="Z157" s="116"/>
      <c r="AA157" s="116"/>
      <c r="AB157" s="116"/>
      <c r="AC157" s="116"/>
    </row>
    <row r="158" spans="1:29" ht="18.75" customHeight="1">
      <c r="A158" s="114">
        <v>7</v>
      </c>
      <c r="B158" s="115" t="s">
        <v>185</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row>
    <row r="159" spans="1:29" ht="18.75" customHeight="1">
      <c r="A159" s="114">
        <v>8</v>
      </c>
      <c r="B159" s="115" t="s">
        <v>186</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row>
    <row r="160" spans="1:29" ht="18.75" customHeight="1">
      <c r="A160" s="114"/>
      <c r="B160" s="115" t="s">
        <v>187</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7"/>
    </row>
    <row r="161" spans="1:29" ht="18.75" customHeight="1">
      <c r="A161" s="114"/>
      <c r="B161" s="115" t="s">
        <v>188</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row>
    <row r="162" spans="1:29" ht="18.75" customHeight="1">
      <c r="A162" s="114"/>
      <c r="B162" s="115" t="s">
        <v>189</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row>
    <row r="163" spans="1:29" ht="18.75" customHeight="1">
      <c r="A163" s="114"/>
      <c r="B163" s="115" t="s">
        <v>190</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row>
    <row r="164" spans="1:29" ht="18.75" customHeight="1">
      <c r="A164" s="114"/>
      <c r="B164" s="118" t="s">
        <v>191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row>
    <row r="165" spans="1:29" ht="18.75" customHeight="1">
      <c r="A165" s="114"/>
      <c r="B165" s="115" t="s">
        <v>192</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row>
    <row r="166" spans="1:29" ht="18.75" customHeight="1">
      <c r="A166" s="114"/>
      <c r="B166" s="115" t="s">
        <v>193</v>
      </c>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row>
    <row r="167" spans="1:29" ht="18.75" customHeight="1">
      <c r="A167" s="117"/>
      <c r="B167" s="117" t="s">
        <v>194</v>
      </c>
      <c r="C167" s="117"/>
      <c r="D167" s="119"/>
      <c r="E167" s="119"/>
      <c r="F167" s="119"/>
      <c r="G167" s="119"/>
      <c r="H167" s="119"/>
      <c r="I167" s="119"/>
      <c r="J167" s="119"/>
      <c r="K167" s="119"/>
      <c r="L167" s="119"/>
      <c r="M167" s="119"/>
      <c r="N167" s="119"/>
      <c r="O167" s="119"/>
      <c r="P167" s="119"/>
      <c r="Q167" s="119"/>
      <c r="R167" s="119"/>
      <c r="S167" s="119"/>
      <c r="T167" s="119"/>
      <c r="U167" s="119"/>
      <c r="V167" s="120"/>
      <c r="W167" s="120"/>
      <c r="X167" s="120"/>
      <c r="Y167" s="120"/>
      <c r="Z167" s="120"/>
      <c r="AA167" s="120"/>
      <c r="AB167" s="120"/>
      <c r="AC167" s="117"/>
    </row>
    <row r="168" spans="1:29" ht="18.75" customHeight="1">
      <c r="A168" s="117"/>
      <c r="B168" s="117" t="s">
        <v>195</v>
      </c>
      <c r="C168" s="117"/>
      <c r="D168" s="119"/>
      <c r="E168" s="119"/>
      <c r="F168" s="119"/>
      <c r="G168" s="119"/>
      <c r="H168" s="119"/>
      <c r="I168" s="119"/>
      <c r="J168" s="119"/>
      <c r="K168" s="119"/>
      <c r="L168" s="119"/>
      <c r="M168" s="119"/>
      <c r="N168" s="119"/>
      <c r="O168" s="119"/>
      <c r="P168" s="119"/>
      <c r="Q168" s="119"/>
      <c r="R168" s="119"/>
      <c r="S168" s="119"/>
      <c r="T168" s="119"/>
      <c r="U168" s="119"/>
      <c r="V168" s="120"/>
      <c r="W168" s="120"/>
      <c r="X168" s="120"/>
      <c r="Y168" s="120"/>
      <c r="Z168" s="120"/>
      <c r="AA168" s="120"/>
      <c r="AB168" s="120"/>
      <c r="AC168" s="117"/>
    </row>
    <row r="169" spans="1:29" ht="18.75" customHeight="1">
      <c r="A169" s="117"/>
      <c r="B169" s="117" t="s">
        <v>196</v>
      </c>
      <c r="C169" s="117"/>
      <c r="D169" s="119"/>
      <c r="E169" s="119"/>
      <c r="F169" s="119"/>
      <c r="G169" s="119"/>
      <c r="H169" s="119"/>
      <c r="I169" s="119"/>
      <c r="J169" s="119"/>
      <c r="K169" s="119"/>
      <c r="L169" s="119"/>
      <c r="M169" s="119"/>
      <c r="N169" s="119"/>
      <c r="O169" s="119"/>
      <c r="P169" s="119"/>
      <c r="Q169" s="119"/>
      <c r="R169" s="119"/>
      <c r="S169" s="119"/>
      <c r="T169" s="119"/>
      <c r="U169" s="119"/>
      <c r="V169" s="120"/>
      <c r="W169" s="120"/>
      <c r="X169" s="120"/>
      <c r="Y169" s="120"/>
      <c r="Z169" s="120"/>
      <c r="AA169" s="120"/>
      <c r="AB169" s="120"/>
      <c r="AC169" s="117"/>
    </row>
    <row r="170" spans="1:29" ht="18.75" customHeight="1">
      <c r="A170" s="117"/>
      <c r="B170" s="117" t="s">
        <v>197</v>
      </c>
      <c r="C170" s="117"/>
      <c r="D170" s="119"/>
      <c r="E170" s="119"/>
      <c r="F170" s="119"/>
      <c r="G170" s="119"/>
      <c r="H170" s="119"/>
      <c r="I170" s="119"/>
      <c r="J170" s="119"/>
      <c r="K170" s="119"/>
      <c r="L170" s="119"/>
      <c r="M170" s="119"/>
      <c r="N170" s="119"/>
      <c r="O170" s="119"/>
      <c r="P170" s="119"/>
      <c r="Q170" s="119"/>
      <c r="R170" s="119"/>
      <c r="S170" s="119"/>
      <c r="T170" s="119"/>
      <c r="U170" s="119"/>
      <c r="V170" s="120"/>
      <c r="W170" s="120"/>
      <c r="X170" s="120"/>
      <c r="Y170" s="120"/>
      <c r="Z170" s="120"/>
      <c r="AA170" s="120"/>
      <c r="AB170" s="120"/>
      <c r="AC170" s="117"/>
    </row>
    <row r="171" spans="1:29" ht="18.75" customHeight="1">
      <c r="A171" s="117"/>
      <c r="B171" s="117" t="s">
        <v>198</v>
      </c>
      <c r="C171" s="117"/>
      <c r="D171" s="119"/>
      <c r="E171" s="119"/>
      <c r="F171" s="119"/>
      <c r="G171" s="119"/>
      <c r="H171" s="119"/>
      <c r="I171" s="119"/>
      <c r="J171" s="119"/>
      <c r="K171" s="119"/>
      <c r="L171" s="119"/>
      <c r="M171" s="119"/>
      <c r="N171" s="119"/>
      <c r="O171" s="119"/>
      <c r="P171" s="119"/>
      <c r="Q171" s="119"/>
      <c r="R171" s="119"/>
      <c r="S171" s="119"/>
      <c r="T171" s="119"/>
      <c r="U171" s="119"/>
      <c r="V171" s="120"/>
      <c r="W171" s="120"/>
      <c r="X171" s="120"/>
      <c r="Y171" s="120"/>
      <c r="Z171" s="120"/>
      <c r="AA171" s="120"/>
      <c r="AB171" s="120"/>
      <c r="AC171" s="117"/>
    </row>
    <row r="172" spans="1:29" ht="18.75" customHeight="1">
      <c r="A172" s="117">
        <v>9</v>
      </c>
      <c r="B172" s="115" t="s">
        <v>199</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row>
    <row r="173" spans="1:29" ht="18.75" customHeight="1">
      <c r="A173" s="117">
        <v>10</v>
      </c>
      <c r="B173" s="115" t="s">
        <v>200</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row>
    <row r="174" spans="1:29">
      <c r="A174" s="91"/>
      <c r="B174" s="17"/>
      <c r="C174" s="17"/>
      <c r="D174" s="17"/>
      <c r="E174" s="92"/>
      <c r="F174" s="17"/>
      <c r="G174" s="17"/>
      <c r="H174" s="17"/>
      <c r="I174" s="17"/>
      <c r="J174" s="17"/>
      <c r="K174" s="17"/>
      <c r="L174" s="17"/>
      <c r="M174" s="17"/>
      <c r="N174" s="17"/>
      <c r="O174" s="17"/>
      <c r="P174" s="93"/>
      <c r="Q174" s="93"/>
      <c r="R174" s="93"/>
      <c r="S174" s="93"/>
      <c r="T174" s="93"/>
      <c r="U174" s="93"/>
      <c r="V174" s="93"/>
      <c r="W174" s="17"/>
      <c r="X174" s="90"/>
      <c r="Y174" s="90"/>
      <c r="Z174" s="17"/>
      <c r="AA174" s="17"/>
      <c r="AB174" s="17"/>
      <c r="AC174" s="17"/>
    </row>
    <row r="175" spans="1:29">
      <c r="A175" s="91"/>
      <c r="B175" s="17"/>
      <c r="C175" s="17"/>
      <c r="D175" s="17"/>
      <c r="E175" s="92"/>
      <c r="F175" s="17"/>
      <c r="G175" s="17"/>
      <c r="H175" s="17"/>
      <c r="I175" s="17"/>
      <c r="J175" s="17"/>
      <c r="K175" s="17"/>
      <c r="L175" s="17"/>
      <c r="M175" s="17"/>
      <c r="N175" s="17"/>
      <c r="O175" s="17"/>
      <c r="P175" s="93"/>
      <c r="Q175" s="93"/>
      <c r="R175" s="93"/>
      <c r="S175" s="93"/>
      <c r="T175" s="93"/>
      <c r="U175" s="93"/>
      <c r="V175" s="93"/>
      <c r="W175" s="17"/>
      <c r="X175" s="90"/>
      <c r="Y175" s="90"/>
      <c r="Z175" s="17"/>
      <c r="AA175" s="17"/>
      <c r="AB175" s="17"/>
      <c r="AC175" s="17"/>
    </row>
    <row r="176" spans="1:29">
      <c r="A176" s="91"/>
      <c r="B176" s="17"/>
      <c r="C176" s="17"/>
      <c r="D176" s="17"/>
      <c r="E176" s="92"/>
      <c r="F176" s="17"/>
      <c r="G176" s="17"/>
      <c r="H176" s="17"/>
      <c r="I176" s="17"/>
      <c r="J176" s="17"/>
      <c r="K176" s="17"/>
      <c r="L176" s="17"/>
      <c r="M176" s="17"/>
      <c r="N176" s="17"/>
      <c r="O176" s="17"/>
      <c r="P176" s="93"/>
      <c r="Q176" s="93"/>
      <c r="R176" s="93"/>
      <c r="S176" s="93"/>
      <c r="T176" s="93"/>
      <c r="U176" s="93"/>
      <c r="V176" s="93"/>
      <c r="W176" s="17"/>
      <c r="X176" s="90"/>
      <c r="Y176" s="90"/>
      <c r="Z176" s="17"/>
      <c r="AA176" s="17"/>
      <c r="AB176" s="17"/>
      <c r="AC176" s="17"/>
    </row>
    <row r="177" spans="1:29">
      <c r="A177" s="91"/>
      <c r="B177" s="17"/>
      <c r="C177" s="17"/>
      <c r="D177" s="17"/>
      <c r="E177" s="92"/>
      <c r="F177" s="17"/>
      <c r="G177" s="17"/>
      <c r="H177" s="17"/>
      <c r="I177" s="17"/>
      <c r="J177" s="17"/>
      <c r="K177" s="17"/>
      <c r="L177" s="17"/>
      <c r="M177" s="17"/>
      <c r="N177" s="17"/>
      <c r="O177" s="17"/>
      <c r="P177" s="93"/>
      <c r="Q177" s="93"/>
      <c r="R177" s="93"/>
      <c r="S177" s="93"/>
      <c r="T177" s="93"/>
      <c r="U177" s="93"/>
      <c r="V177" s="93"/>
      <c r="W177" s="17"/>
      <c r="X177" s="90"/>
      <c r="Y177" s="90"/>
      <c r="Z177" s="17"/>
      <c r="AA177" s="17"/>
      <c r="AB177" s="17"/>
      <c r="AC177" s="17"/>
    </row>
    <row r="178" spans="1:29">
      <c r="A178" s="91"/>
      <c r="B178" s="17"/>
      <c r="C178" s="17"/>
      <c r="D178" s="17"/>
      <c r="E178" s="92"/>
      <c r="F178" s="17"/>
      <c r="G178" s="17"/>
      <c r="H178" s="17"/>
      <c r="I178" s="17"/>
      <c r="J178" s="17"/>
      <c r="K178" s="17"/>
      <c r="L178" s="17"/>
      <c r="M178" s="17"/>
      <c r="N178" s="17"/>
      <c r="O178" s="17"/>
      <c r="P178" s="93"/>
      <c r="Q178" s="93"/>
      <c r="R178" s="93"/>
      <c r="S178" s="93"/>
      <c r="T178" s="93"/>
      <c r="U178" s="93"/>
      <c r="V178" s="93"/>
      <c r="W178" s="17"/>
      <c r="X178" s="90"/>
      <c r="Y178" s="90"/>
      <c r="Z178" s="17"/>
      <c r="AA178" s="17"/>
      <c r="AB178" s="17"/>
      <c r="AC178" s="17"/>
    </row>
    <row r="179" spans="1:29">
      <c r="A179" s="91"/>
      <c r="B179" s="17"/>
      <c r="C179" s="17"/>
      <c r="D179" s="17"/>
      <c r="E179" s="92"/>
      <c r="F179" s="17"/>
      <c r="G179" s="17"/>
      <c r="H179" s="17"/>
      <c r="I179" s="17"/>
      <c r="J179" s="17"/>
      <c r="K179" s="17"/>
      <c r="L179" s="17"/>
      <c r="M179" s="17"/>
      <c r="N179" s="17"/>
      <c r="O179" s="17"/>
      <c r="P179" s="93"/>
      <c r="Q179" s="93"/>
      <c r="R179" s="93"/>
      <c r="S179" s="93"/>
      <c r="T179" s="93"/>
      <c r="U179" s="93"/>
      <c r="V179" s="93"/>
      <c r="W179" s="17"/>
      <c r="X179" s="90"/>
      <c r="Y179" s="90"/>
      <c r="Z179" s="17"/>
      <c r="AA179" s="17"/>
      <c r="AB179" s="17"/>
      <c r="AC179" s="17"/>
    </row>
    <row r="180" spans="1:29">
      <c r="A180" s="91"/>
      <c r="B180" s="17"/>
      <c r="C180" s="17"/>
      <c r="D180" s="17"/>
      <c r="E180" s="92"/>
      <c r="F180" s="17"/>
      <c r="G180" s="17"/>
      <c r="H180" s="17"/>
      <c r="I180" s="17"/>
      <c r="J180" s="17"/>
      <c r="K180" s="17"/>
      <c r="L180" s="17"/>
      <c r="M180" s="17"/>
      <c r="N180" s="17"/>
      <c r="O180" s="17"/>
      <c r="P180" s="93"/>
      <c r="Q180" s="93"/>
      <c r="R180" s="93"/>
      <c r="S180" s="93"/>
      <c r="T180" s="93"/>
      <c r="U180" s="93"/>
      <c r="V180" s="93"/>
      <c r="W180" s="17"/>
      <c r="X180" s="90"/>
      <c r="Y180" s="90"/>
      <c r="Z180" s="17"/>
      <c r="AA180" s="17"/>
      <c r="AB180" s="17"/>
      <c r="AC180" s="17"/>
    </row>
    <row r="181" spans="1:29">
      <c r="A181" s="87"/>
      <c r="B181" s="19"/>
      <c r="C181" s="17"/>
      <c r="D181" s="17"/>
      <c r="E181" s="18"/>
      <c r="F181" s="19"/>
      <c r="G181" s="19"/>
      <c r="H181" s="19"/>
      <c r="I181" s="19"/>
      <c r="J181" s="19"/>
      <c r="K181" s="19"/>
      <c r="L181" s="19"/>
      <c r="M181" s="19"/>
      <c r="N181" s="19"/>
      <c r="O181" s="19"/>
      <c r="P181" s="88"/>
      <c r="Q181" s="88"/>
      <c r="R181" s="88"/>
      <c r="S181" s="88"/>
      <c r="T181" s="88"/>
      <c r="U181" s="88"/>
      <c r="V181" s="88"/>
      <c r="W181" s="17"/>
      <c r="X181" s="86"/>
      <c r="Y181" s="86"/>
      <c r="Z181" s="19"/>
      <c r="AA181" s="19"/>
      <c r="AB181" s="19"/>
      <c r="AC181" s="19"/>
    </row>
  </sheetData>
  <autoFilter ref="C4:C151"/>
  <mergeCells count="62">
    <mergeCell ref="T10:W10"/>
    <mergeCell ref="B149:W149"/>
    <mergeCell ref="B150:W150"/>
    <mergeCell ref="B157:W157"/>
    <mergeCell ref="B155:W155"/>
    <mergeCell ref="B154:W154"/>
    <mergeCell ref="B153:W153"/>
    <mergeCell ref="A5:W5"/>
    <mergeCell ref="A6:W6"/>
    <mergeCell ref="A7:W7"/>
    <mergeCell ref="Q9:S9"/>
    <mergeCell ref="T9:V9"/>
    <mergeCell ref="F10:I10"/>
    <mergeCell ref="A128:Q128"/>
    <mergeCell ref="A85:W85"/>
    <mergeCell ref="A57:W57"/>
    <mergeCell ref="A13:W13"/>
    <mergeCell ref="A11:A12"/>
    <mergeCell ref="F11:F12"/>
    <mergeCell ref="G11:I11"/>
    <mergeCell ref="J11:K11"/>
    <mergeCell ref="L11:P11"/>
    <mergeCell ref="B11:C12"/>
    <mergeCell ref="E11:E12"/>
    <mergeCell ref="W11:W12"/>
    <mergeCell ref="D11:D12"/>
    <mergeCell ref="Q11:S11"/>
    <mergeCell ref="T11:V11"/>
    <mergeCell ref="B152:AC152"/>
    <mergeCell ref="B156:AC156"/>
    <mergeCell ref="B158:AC158"/>
    <mergeCell ref="B159:AC159"/>
    <mergeCell ref="B160:AB160"/>
    <mergeCell ref="B161:AC161"/>
    <mergeCell ref="B162:AC162"/>
    <mergeCell ref="B163:AC163"/>
    <mergeCell ref="B164:AC164"/>
    <mergeCell ref="B165:AC165"/>
    <mergeCell ref="B166:AC166"/>
    <mergeCell ref="B172:AC172"/>
    <mergeCell ref="B173:AC173"/>
    <mergeCell ref="B134:W134"/>
    <mergeCell ref="B133:W133"/>
    <mergeCell ref="B132:W132"/>
    <mergeCell ref="B140:W140"/>
    <mergeCell ref="B139:W139"/>
    <mergeCell ref="B143:W143"/>
    <mergeCell ref="B142:W142"/>
    <mergeCell ref="B141:W141"/>
    <mergeCell ref="B144:W144"/>
    <mergeCell ref="B145:W145"/>
    <mergeCell ref="B148:W148"/>
    <mergeCell ref="B147:W147"/>
    <mergeCell ref="B146:W146"/>
    <mergeCell ref="B151:W151"/>
    <mergeCell ref="B130:W130"/>
    <mergeCell ref="B129:W129"/>
    <mergeCell ref="B138:W138"/>
    <mergeCell ref="B137:W137"/>
    <mergeCell ref="B135:W135"/>
    <mergeCell ref="B136:W136"/>
    <mergeCell ref="B131:W131"/>
  </mergeCells>
  <pageMargins left="0" right="0" top="0" bottom="0" header="0" footer="0"/>
  <pageSetup paperSize="8" scale="26"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Витражи</vt:lpstr>
      <vt:lpstr>Витражи!Область_печати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info@kv-metal.ru</cp:lastModifiedBy>
  <dcterms:created xsi:type="dcterms:W3CDTF">2020-10-13T07:57:23Z</dcterms:created>
  <dcterms:modified xsi:type="dcterms:W3CDTF">2020-12-06T21:32:19Z</dcterms:modified>
</cp:coreProperties>
</file>