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Красноармейская\ТЕНДЕР\"/>
    </mc:Choice>
  </mc:AlternateContent>
  <bookViews>
    <workbookView xWindow="0" yWindow="0" windowWidth="19704" windowHeight="13200"/>
  </bookViews>
  <sheets>
    <sheet name="Корпус 1-3 (2)" sheetId="4" r:id="rId1"/>
  </sheets>
  <definedNames>
    <definedName name="_xlnm._FilterDatabase" localSheetId="0" hidden="1">'Корпус 1-3 (2)'!$B$4:$B$178</definedName>
    <definedName name="_xlnm.Print_Area" localSheetId="0">'Корпус 1-3 (2)'!$A$1:$N$194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4" l="1"/>
  <c r="K17" i="4"/>
  <c r="L17" i="4"/>
  <c r="J18" i="4"/>
  <c r="K18" i="4"/>
  <c r="L18" i="4"/>
  <c r="J19" i="4"/>
  <c r="K19" i="4"/>
  <c r="L19" i="4"/>
  <c r="J20" i="4"/>
  <c r="K20" i="4"/>
  <c r="L20" i="4"/>
  <c r="J21" i="4"/>
  <c r="K21" i="4"/>
  <c r="L21" i="4"/>
  <c r="J22" i="4"/>
  <c r="K22" i="4"/>
  <c r="L22" i="4"/>
  <c r="J23" i="4"/>
  <c r="K23" i="4"/>
  <c r="L23" i="4"/>
  <c r="J24" i="4"/>
  <c r="K24" i="4"/>
  <c r="L24" i="4"/>
  <c r="J25" i="4"/>
  <c r="K25" i="4"/>
  <c r="L25" i="4"/>
  <c r="J26" i="4"/>
  <c r="K26" i="4"/>
  <c r="L26" i="4"/>
  <c r="J27" i="4"/>
  <c r="K27" i="4"/>
  <c r="L27" i="4"/>
  <c r="J28" i="4"/>
  <c r="K28" i="4"/>
  <c r="L28" i="4"/>
  <c r="J29" i="4"/>
  <c r="K29" i="4"/>
  <c r="L29" i="4"/>
  <c r="J30" i="4"/>
  <c r="K30" i="4"/>
  <c r="L30" i="4"/>
  <c r="J32" i="4"/>
  <c r="K32" i="4"/>
  <c r="L32" i="4"/>
  <c r="J33" i="4"/>
  <c r="K33" i="4"/>
  <c r="L33" i="4"/>
  <c r="J34" i="4"/>
  <c r="K34" i="4"/>
  <c r="L34" i="4"/>
  <c r="J36" i="4"/>
  <c r="K36" i="4"/>
  <c r="L36" i="4"/>
  <c r="J37" i="4"/>
  <c r="K37" i="4"/>
  <c r="L37" i="4"/>
  <c r="J38" i="4"/>
  <c r="K38" i="4"/>
  <c r="L38" i="4"/>
  <c r="J40" i="4"/>
  <c r="K40" i="4"/>
  <c r="L40" i="4"/>
  <c r="J41" i="4"/>
  <c r="K41" i="4"/>
  <c r="L41" i="4"/>
  <c r="J42" i="4"/>
  <c r="K42" i="4"/>
  <c r="L42" i="4"/>
  <c r="J44" i="4"/>
  <c r="K44" i="4"/>
  <c r="L44" i="4"/>
  <c r="J45" i="4"/>
  <c r="K45" i="4"/>
  <c r="L45" i="4"/>
  <c r="J46" i="4"/>
  <c r="K46" i="4"/>
  <c r="L46" i="4"/>
  <c r="J48" i="4"/>
  <c r="K48" i="4"/>
  <c r="L48" i="4"/>
  <c r="J49" i="4"/>
  <c r="J50" i="4"/>
  <c r="J51" i="4"/>
  <c r="J52" i="4"/>
  <c r="J53" i="4"/>
  <c r="J54" i="4"/>
  <c r="J55" i="4"/>
  <c r="J56" i="4"/>
  <c r="J57" i="4"/>
  <c r="K57" i="4"/>
  <c r="L57" i="4"/>
  <c r="J58" i="4"/>
  <c r="K58" i="4"/>
  <c r="L58" i="4"/>
  <c r="J59" i="4"/>
  <c r="J60" i="4"/>
  <c r="K60" i="4"/>
  <c r="L60" i="4"/>
  <c r="J62" i="4"/>
  <c r="J63" i="4"/>
  <c r="J64" i="4"/>
  <c r="J65" i="4"/>
  <c r="J67" i="4"/>
  <c r="K67" i="4"/>
  <c r="L67" i="4"/>
  <c r="J69" i="4"/>
  <c r="J70" i="4"/>
  <c r="J71" i="4"/>
  <c r="J74" i="4"/>
  <c r="J75" i="4"/>
  <c r="J77" i="4"/>
  <c r="J78" i="4"/>
  <c r="J80" i="4"/>
  <c r="J81" i="4"/>
  <c r="J83" i="4"/>
  <c r="J84" i="4"/>
  <c r="J86" i="4"/>
  <c r="J87" i="4"/>
  <c r="J88" i="4"/>
  <c r="J90" i="4"/>
  <c r="J91" i="4"/>
  <c r="J93" i="4"/>
  <c r="J94" i="4"/>
  <c r="J96" i="4"/>
  <c r="J97" i="4"/>
  <c r="J98" i="4"/>
  <c r="J100" i="4"/>
  <c r="J101" i="4"/>
  <c r="J102" i="4"/>
  <c r="J104" i="4"/>
  <c r="J105" i="4"/>
  <c r="J107" i="4"/>
  <c r="K107" i="4"/>
  <c r="L107" i="4"/>
  <c r="J108" i="4"/>
  <c r="K108" i="4"/>
  <c r="L108" i="4"/>
  <c r="J109" i="4"/>
  <c r="K109" i="4"/>
  <c r="L109" i="4"/>
  <c r="J112" i="4"/>
  <c r="K112" i="4"/>
  <c r="L112" i="4"/>
  <c r="M112" i="4" s="1"/>
  <c r="J113" i="4"/>
  <c r="K113" i="4"/>
  <c r="L113" i="4"/>
  <c r="J114" i="4"/>
  <c r="K114" i="4"/>
  <c r="L114" i="4"/>
  <c r="J116" i="4"/>
  <c r="K116" i="4"/>
  <c r="L116" i="4"/>
  <c r="J117" i="4"/>
  <c r="K117" i="4"/>
  <c r="L117" i="4"/>
  <c r="J118" i="4"/>
  <c r="K118" i="4"/>
  <c r="L118" i="4"/>
  <c r="J119" i="4"/>
  <c r="K119" i="4"/>
  <c r="L119" i="4"/>
  <c r="J120" i="4"/>
  <c r="K120" i="4"/>
  <c r="L120" i="4"/>
  <c r="J121" i="4"/>
  <c r="K121" i="4"/>
  <c r="L121" i="4"/>
  <c r="J122" i="4"/>
  <c r="K122" i="4"/>
  <c r="L122" i="4"/>
  <c r="J123" i="4"/>
  <c r="K123" i="4"/>
  <c r="L123" i="4"/>
  <c r="J124" i="4"/>
  <c r="K124" i="4"/>
  <c r="L124" i="4"/>
  <c r="J126" i="4"/>
  <c r="K126" i="4"/>
  <c r="L126" i="4"/>
  <c r="J128" i="4"/>
  <c r="J129" i="4"/>
  <c r="J130" i="4"/>
  <c r="J131" i="4"/>
  <c r="J132" i="4"/>
  <c r="J133" i="4"/>
  <c r="J136" i="4"/>
  <c r="K136" i="4"/>
  <c r="L136" i="4"/>
  <c r="J137" i="4"/>
  <c r="K137" i="4"/>
  <c r="L137" i="4"/>
  <c r="J138" i="4"/>
  <c r="K138" i="4"/>
  <c r="L138" i="4"/>
  <c r="J139" i="4"/>
  <c r="K139" i="4"/>
  <c r="L139" i="4"/>
  <c r="J140" i="4"/>
  <c r="J141" i="4"/>
  <c r="J143" i="4"/>
  <c r="K143" i="4"/>
  <c r="L143" i="4"/>
  <c r="J144" i="4"/>
  <c r="K144" i="4"/>
  <c r="L144" i="4"/>
  <c r="J146" i="4"/>
  <c r="K146" i="4"/>
  <c r="L146" i="4"/>
  <c r="J147" i="4"/>
  <c r="K147" i="4"/>
  <c r="L147" i="4"/>
  <c r="M147" i="4" s="1"/>
  <c r="J148" i="4"/>
  <c r="K148" i="4"/>
  <c r="L148" i="4"/>
  <c r="J149" i="4"/>
  <c r="K149" i="4"/>
  <c r="L149" i="4"/>
  <c r="J150" i="4"/>
  <c r="K150" i="4"/>
  <c r="L150" i="4"/>
  <c r="J151" i="4"/>
  <c r="K151" i="4"/>
  <c r="L151" i="4"/>
  <c r="M151" i="4" s="1"/>
  <c r="J152" i="4"/>
  <c r="K152" i="4"/>
  <c r="L152" i="4"/>
  <c r="J153" i="4"/>
  <c r="K153" i="4"/>
  <c r="L153" i="4"/>
  <c r="J154" i="4"/>
  <c r="K154" i="4"/>
  <c r="L154" i="4"/>
  <c r="J155" i="4"/>
  <c r="K155" i="4"/>
  <c r="L155" i="4"/>
  <c r="M155" i="4" s="1"/>
  <c r="J156" i="4"/>
  <c r="K156" i="4"/>
  <c r="L156" i="4"/>
  <c r="J157" i="4"/>
  <c r="K157" i="4"/>
  <c r="L157" i="4"/>
  <c r="J158" i="4"/>
  <c r="K158" i="4"/>
  <c r="L158" i="4"/>
  <c r="J160" i="4"/>
  <c r="K160" i="4"/>
  <c r="L160" i="4"/>
  <c r="M160" i="4" s="1"/>
  <c r="J161" i="4"/>
  <c r="K161" i="4"/>
  <c r="L161" i="4"/>
  <c r="J162" i="4"/>
  <c r="K162" i="4"/>
  <c r="L162" i="4"/>
  <c r="J163" i="4"/>
  <c r="K163" i="4"/>
  <c r="L163" i="4"/>
  <c r="J165" i="4"/>
  <c r="J166" i="4"/>
  <c r="L16" i="4"/>
  <c r="K16" i="4"/>
  <c r="J16" i="4"/>
  <c r="M161" i="4" l="1"/>
  <c r="M152" i="4"/>
  <c r="M148" i="4"/>
  <c r="M143" i="4"/>
  <c r="M107" i="4"/>
  <c r="M34" i="4"/>
  <c r="M29" i="4"/>
  <c r="M25" i="4"/>
  <c r="M21" i="4"/>
  <c r="M17" i="4"/>
  <c r="M163" i="4"/>
  <c r="M158" i="4"/>
  <c r="M136" i="4"/>
  <c r="M123" i="4"/>
  <c r="M119" i="4"/>
  <c r="M108" i="4"/>
  <c r="M67" i="4"/>
  <c r="M30" i="4"/>
  <c r="M22" i="4"/>
  <c r="M18" i="4"/>
  <c r="M162" i="4"/>
  <c r="M157" i="4"/>
  <c r="M144" i="4"/>
  <c r="M139" i="4"/>
  <c r="M124" i="4"/>
  <c r="M120" i="4"/>
  <c r="M116" i="4"/>
  <c r="M16" i="4"/>
  <c r="M156" i="4"/>
  <c r="M154" i="4"/>
  <c r="M150" i="4"/>
  <c r="M146" i="4"/>
  <c r="M138" i="4"/>
  <c r="M126" i="4"/>
  <c r="M122" i="4"/>
  <c r="M118" i="4"/>
  <c r="M114" i="4"/>
  <c r="M58" i="4"/>
  <c r="M46" i="4"/>
  <c r="M42" i="4"/>
  <c r="M38" i="4"/>
  <c r="M33" i="4"/>
  <c r="M153" i="4"/>
  <c r="M149" i="4"/>
  <c r="M137" i="4"/>
  <c r="M121" i="4"/>
  <c r="M117" i="4"/>
  <c r="M113" i="4"/>
  <c r="M109" i="4"/>
  <c r="M26" i="4"/>
  <c r="M57" i="4"/>
  <c r="M45" i="4"/>
  <c r="M41" i="4"/>
  <c r="M37" i="4"/>
  <c r="M27" i="4"/>
  <c r="M23" i="4"/>
  <c r="M19" i="4"/>
  <c r="M60" i="4"/>
  <c r="M48" i="4"/>
  <c r="M44" i="4"/>
  <c r="M40" i="4"/>
  <c r="M36" i="4"/>
  <c r="M32" i="4"/>
  <c r="M28" i="4"/>
  <c r="M24" i="4"/>
  <c r="M20" i="4"/>
  <c r="E159" i="4"/>
  <c r="F159" i="4"/>
  <c r="G159" i="4"/>
  <c r="D159" i="4"/>
  <c r="E164" i="4"/>
  <c r="F164" i="4"/>
  <c r="D164" i="4"/>
  <c r="G166" i="4"/>
  <c r="G165" i="4"/>
  <c r="G164" i="4" l="1"/>
  <c r="K165" i="4"/>
  <c r="L165" i="4"/>
  <c r="K166" i="4"/>
  <c r="L166" i="4"/>
  <c r="E140" i="4"/>
  <c r="F140" i="4"/>
  <c r="F135" i="4" s="1"/>
  <c r="G140" i="4"/>
  <c r="D140" i="4"/>
  <c r="D135" i="4"/>
  <c r="E141" i="4"/>
  <c r="F141" i="4"/>
  <c r="G141" i="4"/>
  <c r="D141" i="4"/>
  <c r="E63" i="4"/>
  <c r="E64" i="4" s="1"/>
  <c r="F63" i="4"/>
  <c r="F64" i="4" s="1"/>
  <c r="D63" i="4"/>
  <c r="E49" i="4"/>
  <c r="E55" i="4" s="1"/>
  <c r="E56" i="4" s="1"/>
  <c r="F49" i="4"/>
  <c r="F55" i="4" s="1"/>
  <c r="F56" i="4" s="1"/>
  <c r="G49" i="4"/>
  <c r="D49" i="4"/>
  <c r="D55" i="4" s="1"/>
  <c r="D56" i="4" s="1"/>
  <c r="G59" i="4"/>
  <c r="F59" i="4"/>
  <c r="E59" i="4"/>
  <c r="D59" i="4"/>
  <c r="F74" i="4"/>
  <c r="F75" i="4" s="1"/>
  <c r="F83" i="4"/>
  <c r="G83" i="4" s="1"/>
  <c r="F80" i="4"/>
  <c r="F81" i="4" s="1"/>
  <c r="F87" i="4"/>
  <c r="F88" i="4" s="1"/>
  <c r="F86" i="4" s="1"/>
  <c r="D84" i="4"/>
  <c r="F91" i="4"/>
  <c r="G91" i="4" s="1"/>
  <c r="F89" i="4"/>
  <c r="G89" i="4" s="1"/>
  <c r="E87" i="4"/>
  <c r="E88" i="4" s="1"/>
  <c r="E86" i="4" s="1"/>
  <c r="E79" i="4"/>
  <c r="E80" i="4" s="1"/>
  <c r="E74" i="4"/>
  <c r="E75" i="4" s="1"/>
  <c r="F78" i="4"/>
  <c r="E78" i="4"/>
  <c r="E76" i="4"/>
  <c r="F76" i="4"/>
  <c r="D80" i="4"/>
  <c r="D79" i="4" s="1"/>
  <c r="D87" i="4"/>
  <c r="D85" i="4" s="1"/>
  <c r="D73" i="4"/>
  <c r="D97" i="4" s="1"/>
  <c r="D76" i="4"/>
  <c r="G90" i="4"/>
  <c r="G77" i="4"/>
  <c r="M165" i="4" l="1"/>
  <c r="M166" i="4"/>
  <c r="L77" i="4"/>
  <c r="K77" i="4"/>
  <c r="G55" i="4"/>
  <c r="L49" i="4"/>
  <c r="K49" i="4"/>
  <c r="K59" i="4"/>
  <c r="L59" i="4"/>
  <c r="L141" i="4"/>
  <c r="K141" i="4"/>
  <c r="L90" i="4"/>
  <c r="K90" i="4"/>
  <c r="K140" i="4"/>
  <c r="L140" i="4"/>
  <c r="K91" i="4"/>
  <c r="L91" i="4"/>
  <c r="K83" i="4"/>
  <c r="L83" i="4"/>
  <c r="G135" i="4"/>
  <c r="G63" i="4"/>
  <c r="D64" i="4"/>
  <c r="D65" i="4" s="1"/>
  <c r="F65" i="4"/>
  <c r="F62" i="4" s="1"/>
  <c r="E65" i="4"/>
  <c r="E62" i="4" s="1"/>
  <c r="E50" i="4"/>
  <c r="E51" i="4" s="1"/>
  <c r="E52" i="4" s="1"/>
  <c r="E53" i="4"/>
  <c r="E54" i="4" s="1"/>
  <c r="D50" i="4"/>
  <c r="D51" i="4" s="1"/>
  <c r="D52" i="4" s="1"/>
  <c r="D53" i="4"/>
  <c r="D54" i="4" s="1"/>
  <c r="G50" i="4"/>
  <c r="G53" i="4"/>
  <c r="F50" i="4"/>
  <c r="F51" i="4" s="1"/>
  <c r="F52" i="4" s="1"/>
  <c r="F53" i="4"/>
  <c r="F54" i="4" s="1"/>
  <c r="D81" i="4"/>
  <c r="F73" i="4"/>
  <c r="F95" i="4" s="1"/>
  <c r="F72" i="4" s="1"/>
  <c r="G78" i="4"/>
  <c r="F84" i="4"/>
  <c r="G84" i="4" s="1"/>
  <c r="E81" i="4"/>
  <c r="G81" i="4" s="1"/>
  <c r="D88" i="4"/>
  <c r="D86" i="4" s="1"/>
  <c r="G86" i="4" s="1"/>
  <c r="D96" i="4"/>
  <c r="D98" i="4" s="1"/>
  <c r="D95" i="4"/>
  <c r="D72" i="4" s="1"/>
  <c r="E73" i="4"/>
  <c r="E95" i="4" s="1"/>
  <c r="E85" i="4"/>
  <c r="G76" i="4"/>
  <c r="F82" i="4"/>
  <c r="G80" i="4"/>
  <c r="F79" i="4"/>
  <c r="G79" i="4" s="1"/>
  <c r="F85" i="4"/>
  <c r="G87" i="4"/>
  <c r="D82" i="4"/>
  <c r="M141" i="4" l="1"/>
  <c r="M49" i="4"/>
  <c r="M91" i="4"/>
  <c r="M59" i="4"/>
  <c r="M77" i="4"/>
  <c r="L81" i="4"/>
  <c r="K81" i="4"/>
  <c r="K87" i="4"/>
  <c r="L87" i="4"/>
  <c r="K84" i="4"/>
  <c r="L84" i="4"/>
  <c r="M90" i="4"/>
  <c r="K86" i="4"/>
  <c r="L86" i="4"/>
  <c r="G54" i="4"/>
  <c r="L53" i="4"/>
  <c r="K53" i="4"/>
  <c r="K80" i="4"/>
  <c r="L80" i="4"/>
  <c r="G51" i="4"/>
  <c r="K50" i="4"/>
  <c r="L50" i="4"/>
  <c r="K63" i="4"/>
  <c r="L63" i="4"/>
  <c r="M63" i="4" s="1"/>
  <c r="G56" i="4"/>
  <c r="K55" i="4"/>
  <c r="L55" i="4"/>
  <c r="K78" i="4"/>
  <c r="L78" i="4"/>
  <c r="M83" i="4"/>
  <c r="M140" i="4"/>
  <c r="D62" i="4"/>
  <c r="G62" i="4" s="1"/>
  <c r="G64" i="4"/>
  <c r="G65" i="4"/>
  <c r="G85" i="4"/>
  <c r="G88" i="4"/>
  <c r="E97" i="4"/>
  <c r="G97" i="4" s="1"/>
  <c r="E72" i="4"/>
  <c r="E96" i="4"/>
  <c r="G96" i="4" s="1"/>
  <c r="E98" i="4"/>
  <c r="G98" i="4" s="1"/>
  <c r="G82" i="4"/>
  <c r="G128" i="4"/>
  <c r="G129" i="4"/>
  <c r="G130" i="4"/>
  <c r="G131" i="4"/>
  <c r="G132" i="4"/>
  <c r="G133" i="4"/>
  <c r="G127" i="4"/>
  <c r="G75" i="4"/>
  <c r="G92" i="4"/>
  <c r="G93" i="4"/>
  <c r="G94" i="4"/>
  <c r="G95" i="4"/>
  <c r="G99" i="4"/>
  <c r="G100" i="4"/>
  <c r="G101" i="4"/>
  <c r="G102" i="4"/>
  <c r="G103" i="4"/>
  <c r="G104" i="4"/>
  <c r="G105" i="4"/>
  <c r="G106" i="4"/>
  <c r="G74" i="4"/>
  <c r="G73" i="4"/>
  <c r="M78" i="4" l="1"/>
  <c r="M87" i="4"/>
  <c r="M55" i="4"/>
  <c r="M80" i="4"/>
  <c r="M50" i="4"/>
  <c r="M86" i="4"/>
  <c r="M81" i="4"/>
  <c r="M53" i="4"/>
  <c r="K128" i="4"/>
  <c r="L128" i="4"/>
  <c r="L65" i="4"/>
  <c r="K65" i="4"/>
  <c r="G52" i="4"/>
  <c r="K51" i="4"/>
  <c r="L51" i="4"/>
  <c r="L102" i="4"/>
  <c r="K102" i="4"/>
  <c r="K75" i="4"/>
  <c r="L75" i="4"/>
  <c r="K64" i="4"/>
  <c r="L64" i="4"/>
  <c r="K54" i="4"/>
  <c r="L54" i="4"/>
  <c r="K104" i="4"/>
  <c r="L104" i="4"/>
  <c r="K100" i="4"/>
  <c r="L100" i="4"/>
  <c r="L93" i="4"/>
  <c r="K93" i="4"/>
  <c r="L133" i="4"/>
  <c r="K133" i="4"/>
  <c r="L129" i="4"/>
  <c r="K129" i="4"/>
  <c r="K96" i="4"/>
  <c r="L96" i="4"/>
  <c r="K56" i="4"/>
  <c r="L56" i="4"/>
  <c r="M84" i="4"/>
  <c r="L74" i="4"/>
  <c r="K74" i="4"/>
  <c r="K132" i="4"/>
  <c r="L132" i="4"/>
  <c r="L131" i="4"/>
  <c r="K131" i="4"/>
  <c r="L97" i="4"/>
  <c r="K97" i="4"/>
  <c r="L105" i="4"/>
  <c r="K105" i="4"/>
  <c r="L101" i="4"/>
  <c r="K101" i="4"/>
  <c r="L94" i="4"/>
  <c r="K94" i="4"/>
  <c r="L130" i="4"/>
  <c r="K130" i="4"/>
  <c r="K98" i="4"/>
  <c r="L98" i="4"/>
  <c r="K88" i="4"/>
  <c r="L88" i="4"/>
  <c r="K62" i="4"/>
  <c r="L62" i="4"/>
  <c r="G72" i="4"/>
  <c r="G70" i="4"/>
  <c r="G69" i="4"/>
  <c r="G71" i="4"/>
  <c r="D68" i="4"/>
  <c r="E68" i="4"/>
  <c r="F68" i="4"/>
  <c r="M132" i="4" l="1"/>
  <c r="M62" i="4"/>
  <c r="M98" i="4"/>
  <c r="M129" i="4"/>
  <c r="M93" i="4"/>
  <c r="M102" i="4"/>
  <c r="M94" i="4"/>
  <c r="M105" i="4"/>
  <c r="M131" i="4"/>
  <c r="M96" i="4"/>
  <c r="M100" i="4"/>
  <c r="M75" i="4"/>
  <c r="M51" i="4"/>
  <c r="M130" i="4"/>
  <c r="M56" i="4"/>
  <c r="M64" i="4"/>
  <c r="K71" i="4"/>
  <c r="L71" i="4"/>
  <c r="M65" i="4"/>
  <c r="L69" i="4"/>
  <c r="K69" i="4"/>
  <c r="M101" i="4"/>
  <c r="M97" i="4"/>
  <c r="M74" i="4"/>
  <c r="M133" i="4"/>
  <c r="M128" i="4"/>
  <c r="L70" i="4"/>
  <c r="K70" i="4"/>
  <c r="M88" i="4"/>
  <c r="M104" i="4"/>
  <c r="M54" i="4"/>
  <c r="K52" i="4"/>
  <c r="L52" i="4"/>
  <c r="G68" i="4"/>
  <c r="L167" i="4" l="1"/>
  <c r="K167" i="4"/>
  <c r="M70" i="4"/>
  <c r="M69" i="4"/>
  <c r="M52" i="4"/>
  <c r="M71" i="4"/>
  <c r="M167" i="4" l="1"/>
</calcChain>
</file>

<file path=xl/sharedStrings.xml><?xml version="1.0" encoding="utf-8"?>
<sst xmlns="http://schemas.openxmlformats.org/spreadsheetml/2006/main" count="487" uniqueCount="300">
  <si>
    <t>Расчет стоимости</t>
  </si>
  <si>
    <t>№ п/п</t>
  </si>
  <si>
    <t>Наименование изделий</t>
  </si>
  <si>
    <t>Стоимость единицы (руб.), в т.ч. НДС 20 %</t>
  </si>
  <si>
    <t>Стоимость всего (руб.), в т.ч. НДС 20 %</t>
  </si>
  <si>
    <t>Примечание</t>
  </si>
  <si>
    <t>Материалы</t>
  </si>
  <si>
    <t>СМР</t>
  </si>
  <si>
    <t>Всего</t>
  </si>
  <si>
    <t>Корпус 1</t>
  </si>
  <si>
    <t>Прочее</t>
  </si>
  <si>
    <t>Корпус 2</t>
  </si>
  <si>
    <t>Корпус 3</t>
  </si>
  <si>
    <t>1.</t>
  </si>
  <si>
    <t>Итого</t>
  </si>
  <si>
    <t xml:space="preserve">Корпус 1+АС </t>
  </si>
  <si>
    <t>Система декоративной тонкослойной минеральной штукатурки. Окраска силикатными фасадными красками. Цвет: Светло серый NCS S 1002-Y</t>
  </si>
  <si>
    <t>Стены</t>
  </si>
  <si>
    <t>2.</t>
  </si>
  <si>
    <t>Система декоративной тонкослойной минеральной штукатурки. Окраска силикатными фасадными красками. Цвет: серый NCS S 3502-Y</t>
  </si>
  <si>
    <t>3.</t>
  </si>
  <si>
    <t>4.</t>
  </si>
  <si>
    <t>5.</t>
  </si>
  <si>
    <t>6.</t>
  </si>
  <si>
    <t>7.</t>
  </si>
  <si>
    <t xml:space="preserve">Окраска силикатными фасадными красками. </t>
  </si>
  <si>
    <t>Структурный архитектурный бетон под натуральный камень.</t>
  </si>
  <si>
    <t>1.2.1</t>
  </si>
  <si>
    <t>1.2.2</t>
  </si>
  <si>
    <t>1.3.1</t>
  </si>
  <si>
    <t>1.3.2</t>
  </si>
  <si>
    <t>1.4.1</t>
  </si>
  <si>
    <t>1.4.2</t>
  </si>
  <si>
    <t>1.5.1</t>
  </si>
  <si>
    <t>1.5.2</t>
  </si>
  <si>
    <t>Утеплитель Rockwool Фасад Баттс Д Экстра 50мм</t>
  </si>
  <si>
    <t>Утеплитель Rockwool Фасад Баттс Д Экстра 100мм</t>
  </si>
  <si>
    <t>Утеплитель Rockwool Фасад Баттс Д Экстра 150мм</t>
  </si>
  <si>
    <t>Утеплитель Rockwool Фасад Баттс Д Экстра 180мм</t>
  </si>
  <si>
    <t>Утеплитель Rockwool Фасад Баттс Д Экстра 200мм</t>
  </si>
  <si>
    <t>Ед.изм</t>
  </si>
  <si>
    <t>м2</t>
  </si>
  <si>
    <t>Подсистема НВФ</t>
  </si>
  <si>
    <t>Утеплитель Rockwool Венти Баттс Д 150мм</t>
  </si>
  <si>
    <t>Облицовка натуральным камнем в составе НФС. Цвет - серый гранит</t>
  </si>
  <si>
    <t>Подсистема НФС</t>
  </si>
  <si>
    <t>Закрепы для крепления плит облицовки цоколя</t>
  </si>
  <si>
    <t>Утеплитель: пеностекло 260мм</t>
  </si>
  <si>
    <t>8.</t>
  </si>
  <si>
    <t>Металлический каркас</t>
  </si>
  <si>
    <t>Подсистема НВФ/Металлический кронштейн</t>
  </si>
  <si>
    <t>3.1.</t>
  </si>
  <si>
    <t>3.2.</t>
  </si>
  <si>
    <t>3.3.</t>
  </si>
  <si>
    <t>4.1.</t>
  </si>
  <si>
    <t>9.1.</t>
  </si>
  <si>
    <t>4.2.</t>
  </si>
  <si>
    <t>4.3.</t>
  </si>
  <si>
    <t>5.1.</t>
  </si>
  <si>
    <t>5.2.</t>
  </si>
  <si>
    <t>5.3.</t>
  </si>
  <si>
    <t>7.1.</t>
  </si>
  <si>
    <t>8.2.1.</t>
  </si>
  <si>
    <t>8.2.2.</t>
  </si>
  <si>
    <t>8.3.1.</t>
  </si>
  <si>
    <t>8.3.2.</t>
  </si>
  <si>
    <t>8.3.3.</t>
  </si>
  <si>
    <t>Перекрытия</t>
  </si>
  <si>
    <t>9.</t>
  </si>
  <si>
    <t>Над входами в ВП, под балконами, верхние откосы окон</t>
  </si>
  <si>
    <t>9.2.</t>
  </si>
  <si>
    <t>9.3.</t>
  </si>
  <si>
    <t>10.</t>
  </si>
  <si>
    <t xml:space="preserve">Система декоративной тонкослойной минеральной штукатурки. Окраска силикатными фасадными красками. </t>
  </si>
  <si>
    <t>Потолки лоджий и балконов, над входами в парадные, мусорокамеры, арки и.т.п</t>
  </si>
  <si>
    <t>10.1.1.</t>
  </si>
  <si>
    <t>10.1.2.</t>
  </si>
  <si>
    <t>1.4.3</t>
  </si>
  <si>
    <t>1.5.3</t>
  </si>
  <si>
    <t>10.1.3.</t>
  </si>
  <si>
    <t>10.2.1.</t>
  </si>
  <si>
    <t>10.2.2.</t>
  </si>
  <si>
    <t>10.2.3.</t>
  </si>
  <si>
    <t>10.3.1.</t>
  </si>
  <si>
    <t>10.3.2.</t>
  </si>
  <si>
    <t>10.3.3.</t>
  </si>
  <si>
    <t>11.</t>
  </si>
  <si>
    <t>Подшивка потолков арок</t>
  </si>
  <si>
    <t>13.</t>
  </si>
  <si>
    <t>ЦПР М100</t>
  </si>
  <si>
    <t>мп</t>
  </si>
  <si>
    <t>Поверхности стен, в т.ч. Откосы окон и внутренняя поверхность ограждений лоджий и балконов</t>
  </si>
  <si>
    <t>Над окнами и балконами</t>
  </si>
  <si>
    <t>В т.ч. Декоративные панели на 1-2 этажах уличных фасадов</t>
  </si>
  <si>
    <t>Металлический кронштейн</t>
  </si>
  <si>
    <t>7*</t>
  </si>
  <si>
    <t>7*.1</t>
  </si>
  <si>
    <t>7*.2</t>
  </si>
  <si>
    <t>7*.3</t>
  </si>
  <si>
    <t>на полный комплекс работ по устройству фасадов</t>
  </si>
  <si>
    <t>Над входами ВП, верхние откосы окон</t>
  </si>
  <si>
    <t>11.2.</t>
  </si>
  <si>
    <t>Облицовка цоколя гранитными плитами с метал. закрепами на ЦПР/ Цвет -серый гранит.</t>
  </si>
  <si>
    <t>Натуральные гранитные плиты профилированные 50 мм/ Цвет -серый гранит.</t>
  </si>
  <si>
    <t>Профиль из оцинкованной стали толщ. 2мм с полимерным покрытием NCS S 3502-Y (цвет по каталогу RAL 7044 Seidengrau)</t>
  </si>
  <si>
    <t>Профиль из оцинкованной стали толщ. 2мм с полимерным покрытием (цвет по каталогу RAL 7044)</t>
  </si>
  <si>
    <t>Устройство откосов из стали оцинкованной</t>
  </si>
  <si>
    <t>Устройство потолков из стали оцинкованной</t>
  </si>
  <si>
    <t>Панель стальная оцинкованная 2 мм NCS S 5502-Y (цвет по каталогу RAL - 7022 Umbra Grey)</t>
  </si>
  <si>
    <t>Монтаж панелей металлических темно-серых. NCS S 5502-Y (цвет по каталогу RAL - 7022 Umbra Grey)</t>
  </si>
  <si>
    <t>Монтаж панелей металлических темно-серых.  NSC S 3502-Y (цвет по каталогу RAL - 7044 Seidengrau)</t>
  </si>
  <si>
    <t>Панель стальная оцинкованная 2 мм  NSC S 3502-Y (цвет по каталогу RAL - 7044 Seidengrau)</t>
  </si>
  <si>
    <t xml:space="preserve">Утеплитель Rockwool Венти Баттс Д 150мм. </t>
  </si>
  <si>
    <t>Натуральные гранитные плиты. Цвет - серый гранит.</t>
  </si>
  <si>
    <t>Структурный архитектурный бетон под натуральный камень 20мм Цвет: NCS S 1002-Y</t>
  </si>
  <si>
    <t>8.2.</t>
  </si>
  <si>
    <t>Пилястры из архитектурного бетона</t>
  </si>
  <si>
    <t>Структурный архитектурный бетон под натуральный камень 20мм. В цвет гранитной облицовки</t>
  </si>
  <si>
    <t>8.3.</t>
  </si>
  <si>
    <t>Фасадная облицовка из архитектурного бетона</t>
  </si>
  <si>
    <t>Структурный архитектурный бетон под натуральный камень 20мм Цвет NCS S 3502-Y</t>
  </si>
  <si>
    <t>8.4.</t>
  </si>
  <si>
    <t>Пилястры из архитектурного бетона тип 1.5.</t>
  </si>
  <si>
    <t>8.4.1.</t>
  </si>
  <si>
    <t>8.4.2.</t>
  </si>
  <si>
    <t>8.4.3.</t>
  </si>
  <si>
    <t>Структурный архитектурный бетон под натуральный камень 20мм. Цвет по RAL7039</t>
  </si>
  <si>
    <t>8.5.</t>
  </si>
  <si>
    <t>Кронштейны эркера</t>
  </si>
  <si>
    <t>8.5.1.</t>
  </si>
  <si>
    <t>8.5.2.</t>
  </si>
  <si>
    <t>8.6.</t>
  </si>
  <si>
    <t>Фасадная облицовка из архитектурного бетона (эркеры)</t>
  </si>
  <si>
    <t>8.6.1.</t>
  </si>
  <si>
    <t>8.6.2.</t>
  </si>
  <si>
    <t xml:space="preserve">Утеплитель Rockwool Венти Баттс Д 180мм. </t>
  </si>
  <si>
    <t>8.6.3.</t>
  </si>
  <si>
    <t>12</t>
  </si>
  <si>
    <t>Отделка фасадов соседних зданий</t>
  </si>
  <si>
    <t>12.1</t>
  </si>
  <si>
    <t>Удаление дефектных участков штукатурного слоя</t>
  </si>
  <si>
    <t>12.2</t>
  </si>
  <si>
    <t>Вычинка кирпичной кладки</t>
  </si>
  <si>
    <t>12.3</t>
  </si>
  <si>
    <t>Улучшенная штукатурка (при необходимости по сетке)</t>
  </si>
  <si>
    <t>12.4</t>
  </si>
  <si>
    <t>12.5</t>
  </si>
  <si>
    <t>Грунтование</t>
  </si>
  <si>
    <t>12.6</t>
  </si>
  <si>
    <t>Окраска акриловыми красками для наружных работ</t>
  </si>
  <si>
    <t>14.</t>
  </si>
  <si>
    <t>14.1.</t>
  </si>
  <si>
    <t>14.2.</t>
  </si>
  <si>
    <t>Отливы оцинкованные  RAL 7022 K7 Classic</t>
  </si>
  <si>
    <t>Отлив стальной оцинкованный 2мм, шириной 300мм ( RAL 7022 K7 Classic)</t>
  </si>
  <si>
    <t>Утеплитель Rockwool Фасад Баттс Д Экстра 250мм</t>
  </si>
  <si>
    <t>15.</t>
  </si>
  <si>
    <t>8.1.а</t>
  </si>
  <si>
    <t>8.1.1.а</t>
  </si>
  <si>
    <t>8.1.2.а</t>
  </si>
  <si>
    <t>8.1.б</t>
  </si>
  <si>
    <t>8.1.1.б</t>
  </si>
  <si>
    <t>8.1.2.б</t>
  </si>
  <si>
    <t>8.1.в</t>
  </si>
  <si>
    <t>Карнизы из архитектурного бетона (Фрагмент на торце) h1610</t>
  </si>
  <si>
    <t>8.1.3.г</t>
  </si>
  <si>
    <t>8.1.2.г</t>
  </si>
  <si>
    <t>8.1.1.г</t>
  </si>
  <si>
    <t>8.1.1.д</t>
  </si>
  <si>
    <t>8.1.д</t>
  </si>
  <si>
    <t>8.1.2.д</t>
  </si>
  <si>
    <t>Карнизы из архитектурного бетона (тип Е) h 800 (в зонах облицовки фасада арх. Бетоном)</t>
  </si>
  <si>
    <t>Карнизы из архитектурного бетона (по периметру) h250 (в уровне верха эркера)</t>
  </si>
  <si>
    <t>8.1.г</t>
  </si>
  <si>
    <t>Карнизы из архитектурного бетона (тип В,) h 1400 (в зонах облицовки фасадов арх. Бетоном)</t>
  </si>
  <si>
    <t>Карнизы из архитектурного бетона (по периметру) h600 (в уровне верха эркера, Корпус 3)</t>
  </si>
  <si>
    <t>8.1.в*</t>
  </si>
  <si>
    <t>8.1.1.в*</t>
  </si>
  <si>
    <t>8.1.2.в*</t>
  </si>
  <si>
    <t>8.1.1.в</t>
  </si>
  <si>
    <t>8.1.2.в</t>
  </si>
  <si>
    <t>Устройство примыкания к существующим зданиям</t>
  </si>
  <si>
    <t>Кронштейн из стального уголка 50х50х5мм</t>
  </si>
  <si>
    <t>Мембрана Icopal Вилладрейн 500</t>
  </si>
  <si>
    <t>Прижимная планка оцинкованная с полимерным покрытием</t>
  </si>
  <si>
    <t>Полиуретановый герметик</t>
  </si>
  <si>
    <t>Обмазочная гидроизоляция</t>
  </si>
  <si>
    <t>Нащельник карнизный цвет RAL7044</t>
  </si>
  <si>
    <t>Профнастил оцинкованный высотой 35мм толщиной 0,5мм</t>
  </si>
  <si>
    <t>Система тонкослойного штукатурного фасада Caparol  цвет NCS S 3502-Y (Л-15) 10мм</t>
  </si>
  <si>
    <t>Стекломагнезитовый лист в 2 слоя 10мм (для кровли)</t>
  </si>
  <si>
    <t>15.1</t>
  </si>
  <si>
    <t>15.2</t>
  </si>
  <si>
    <t>15.3</t>
  </si>
  <si>
    <t>15.4</t>
  </si>
  <si>
    <t>15.5</t>
  </si>
  <si>
    <t>15.6</t>
  </si>
  <si>
    <t>15.7</t>
  </si>
  <si>
    <t>15.8</t>
  </si>
  <si>
    <t>15.9</t>
  </si>
  <si>
    <t>15.10</t>
  </si>
  <si>
    <t>15.13</t>
  </si>
  <si>
    <t>шт</t>
  </si>
  <si>
    <t>Стекломагнезитовый лист в 2 слоя 10мм (вертикальные к-ии)</t>
  </si>
  <si>
    <t>Карнизы из архитектурного бетона (Верхний) h350</t>
  </si>
  <si>
    <t>Силикатная фасадная краска. Цвет: NCS S 1002-Y (по каталогу CAPAROL COLOR COMPACT)</t>
  </si>
  <si>
    <t>Силикатная фасадная краска. Цвет: NCS S 3502-Y (по каталогу CAPAROL COLOR COMPACT)</t>
  </si>
  <si>
    <t>Система тонкослойной минеральной штукатурки Caparol 10мм</t>
  </si>
  <si>
    <t>Система тонкослойной минеральной штукатурки Caparol 20мм</t>
  </si>
  <si>
    <t>Шпаклевка за 2 раза</t>
  </si>
  <si>
    <t>1.1.1</t>
  </si>
  <si>
    <t>1.1.2</t>
  </si>
  <si>
    <t>1.1.3</t>
  </si>
  <si>
    <t>1.2.3</t>
  </si>
  <si>
    <t>1.3.3</t>
  </si>
  <si>
    <t>2.1.1</t>
  </si>
  <si>
    <t>2.1.2</t>
  </si>
  <si>
    <t>2.1.3</t>
  </si>
  <si>
    <t>Гидроизоляция Icopal Ульранап</t>
  </si>
  <si>
    <t>Гидроизоляция Icopal ЭПП</t>
  </si>
  <si>
    <t>Бортик из ЦПР М150</t>
  </si>
  <si>
    <t>Гранитный отсев (фракционный песок) фр.2,5-5мм</t>
  </si>
  <si>
    <t>Гранитная плита толщ 100мм</t>
  </si>
  <si>
    <t>Отлив из оцинкованной стали с полимерным покрытием</t>
  </si>
  <si>
    <t>Цементно-песчаный раствор М150 80мм</t>
  </si>
  <si>
    <t>Металлическая сетка d5 ВР-1, 50х50мм</t>
  </si>
  <si>
    <t>6.1</t>
  </si>
  <si>
    <t>13.3</t>
  </si>
  <si>
    <t>6.2</t>
  </si>
  <si>
    <t>6.3</t>
  </si>
  <si>
    <t>6.4</t>
  </si>
  <si>
    <t>6.5</t>
  </si>
  <si>
    <t>6.6</t>
  </si>
  <si>
    <t>6.7</t>
  </si>
  <si>
    <t>6.8</t>
  </si>
  <si>
    <t>6.9</t>
  </si>
  <si>
    <t>6.10</t>
  </si>
  <si>
    <t>6.11</t>
  </si>
  <si>
    <t>6.12</t>
  </si>
  <si>
    <t>6.13</t>
  </si>
  <si>
    <t>Учесть в составе кладочных работ</t>
  </si>
  <si>
    <t>Окраска стен пандуса до въездных ворот</t>
  </si>
  <si>
    <t>6*</t>
  </si>
  <si>
    <t>Накрывочная плита гранитная толщиной 30мм</t>
  </si>
  <si>
    <t>6.1*</t>
  </si>
  <si>
    <t>6.2*</t>
  </si>
  <si>
    <t>6.3*</t>
  </si>
  <si>
    <t>6.4*</t>
  </si>
  <si>
    <t>Цементно-песчаный раствор М150 20мм</t>
  </si>
  <si>
    <t>Плита гранитная накрывочная 70мм</t>
  </si>
  <si>
    <t>Плита гранитная накрывочная 200мм</t>
  </si>
  <si>
    <t>Плита гранитная накрывочная 300мм</t>
  </si>
  <si>
    <t>Подсистема металлическая</t>
  </si>
  <si>
    <t>13.1</t>
  </si>
  <si>
    <t>13.2</t>
  </si>
  <si>
    <t>13.4</t>
  </si>
  <si>
    <t>13.5</t>
  </si>
  <si>
    <t>13.6</t>
  </si>
  <si>
    <t>Силикатная фасадная краска</t>
  </si>
  <si>
    <t>СМЛ толщиной 10мм в 2 слоя</t>
  </si>
  <si>
    <t>В РД отсутсвует финишный слой</t>
  </si>
  <si>
    <t>Торцы, в зоне примыкания к соседним зданиям</t>
  </si>
  <si>
    <t>Водоотлив d90 Ral7022 K7 Classic</t>
  </si>
  <si>
    <t>Устройство водоотливов</t>
  </si>
  <si>
    <t>16.</t>
  </si>
  <si>
    <t>16.1</t>
  </si>
  <si>
    <t>16.2</t>
  </si>
  <si>
    <t>17.</t>
  </si>
  <si>
    <t>Комплекс работ по устройству приточных устройств КИВ-КВАДРО-125 (Жилой дом)</t>
  </si>
  <si>
    <t>Комплекс работ по устройству приточных устройств КИВ-КВАДРО-125 (1 эт)</t>
  </si>
  <si>
    <t>17.1.</t>
  </si>
  <si>
    <t>17.2.</t>
  </si>
  <si>
    <t>Устройство приточных устройств</t>
  </si>
  <si>
    <t>Труба SitaAttika DN100</t>
  </si>
  <si>
    <t>Отвод 87.5 SitaAttika DN100</t>
  </si>
  <si>
    <t>16.3</t>
  </si>
  <si>
    <t>16.4</t>
  </si>
  <si>
    <t>15.11</t>
  </si>
  <si>
    <t>15.12</t>
  </si>
  <si>
    <t>Кровельная оцинкованная сталь с полимерным покрытием толщ. 0.8мм цвет RAL 7044</t>
  </si>
  <si>
    <t>Водоотлив из оцинкованной стали  с полимерным покрытием цвет NCS S 3502-Y (Л-15) d60-70</t>
  </si>
  <si>
    <t>«Многоквартирный дом со встроенными помещениями, встроено-пристроенным подземным гаражом (автостоянкой), расположенный по адресу: г.Санкт-Петербург, ул. 11-я Красноармейская, д.11», на земельном участке с кадастровым номером  78:32:0001675:1553</t>
  </si>
  <si>
    <t xml:space="preserve">ПРИМЕЧАНИЕ: </t>
  </si>
  <si>
    <t>Расчетом учтены все условия и требования, перечисленные в приглашении к тендеру, необходимые для выполнения полного комплекса работ "под ключ", сопутствующие работы, затраты и материалы, связанные с выполнением основных видов работ.</t>
  </si>
  <si>
    <t>Стоимость СМР учитывает - затраты на все материалы и работы, включая затраты: на электроснабжение достаточной мощности, обеспечение технической водой для производства работ и бытовых целей; на мобилизацию, аренду и эксплуатацию всех необходимых машин, механизмов, оборудования и инструментов (в том числе кранов и грузовых подъемников), бытовых помещений и биотуалетов; на изготовление, хранение на базе поставщика, доставку, разгрузку и складирование необходимых материалов на объекте; на раскрой материалов, промежуточную сборку, подъем и разноску по этажам к местам монтажа (в т.ч. материалов и оборудования поставки ООО "ГПК Инжпетрострой"); на пробивку, бурение, сверление отверстий, штробление в случае необходимости; установку гильз, труб и лотков, и последующую заделку соответствующим материалом (в т.ч.омоноличивание) всех технологических отверстий, штроб и узлов прохода через конструкции здания требовавшихся для производства работ, в том числе соблюдая противопожарные требования, требования к водонепроницаемости и внешнему виду (в случае необходимости); производство работ в зимних условиях (в случае необходимости); проведение всех необходимых мероприятий по водоотведению на период производства работ (в случае необходимости); выполнение сопутствующих работ; оплата испытаний и замеров, необходимых для производства, подтверждения качества и сдачи результатов работ, подготовка и передача Генподрядчику результатов таких испытаний; оптимизация проектных решений (в случае необходимости) и согласование с Генеральным проектировщиком и Генподрядчиком, и необходимыми инспектирующими организациями (Подрядчик гарантирует сдачу Объекта в эксплуатацию с учетом указанных оптимизационных решений - в случае отказа в приемке Объекта со стороны СГСНиЭ СПб / КГСНиЭ ЛО в связи с реализацией оптимизационных решений, предложенных Подрядчиком, Подрядчик за свой счет осуществляет действия и мероприятия, необходимые для сдачи Объекта в эксплуатацию); сохранение результата работ до момента окончательной приёмки Генподрядчиком; подготовка и передача Генподрядчику полного комплекта исполнительной и технической документации, оформленной надлежащим образом и подписанной у заинтересованных лиц, а также иной документации, согласно строительных норм; мероприятия, необходимые для комплексной сдачи работ (в т.ч. устранение замечаний, очистка и помывка результата работ); Комплексная сдача работ (предъявление результата работ Генподрядчику/Подрядчикам, выполняющим последующие виды работ на предоставленном фронте работ, сдача объекта в Эксплуатацию, передача Управляющей Компании, Службе Клиентского Сервиса Заказчика и сетевым организациям, в случае необходимости); на эксплуатацию существующей мойки колес, охрану, освещение зоны производства работ, освещение строительной площадки, установку предупредительных знаков, на обеспечение необходимых мероприятий по охране труда, промышленной безопасности, технике безопасности, пожарной безопасности, электробезопасности, по охране окружающей среды, зеленых насаждений, земли и водных ресурсов; а также накладные расходы, прибыль организации, налоги и иные издержки Подрядчика.</t>
  </si>
  <si>
    <t>До начала производства работ Подрядчик выполняет и согласовывает эталонный фрагмент фасада с Заказчиком, Генподрядчиком и Генпроектировщиком (образцы материалов, колеровочную палитру, RAL полимерного покрытия оцинкованной стали и т.п.).</t>
  </si>
  <si>
    <t>Возможные допущенные Подрядчиком ошибки и просчеты в выборе способов производства работ, определении объемов работ, количества материалов и иные подобные обстоятельства не являются основанием для увеличения установленной в настоящем расчете общей цены работ. Подрядчик за установленную в настоящем расчете цену обязан, обеспечив себя материалами, выполнить все необходимые для достижения результата работы, даже если они не указаны в Расчете стоимости, но должны быть выполнены в соответствии с Проектной документацией.</t>
  </si>
  <si>
    <t>Стоимость материалов учитывает только стоимость основных материалов, с учетом норм расхода, кратности поставки, доставки, разгрузки и перемещения на объекте. Стоимость остальных, прочих и расходных материалов учтена в стоимости СМР.
ООО "ГПК Инжпетрострой" вправе указать Подрядчику поставщика материалов и оборудования (для обеспечения строительства полностью или частично), либо являться Поставщиком. В таком случае Подрядчик обязан заключить договор на поставку материалов с Поставщиком, указанным ООО "ГПК Инжпетрострой".</t>
  </si>
  <si>
    <t>Объемы работ определены по площади изолируемой поверхности (по грани несущей / ограждающей конструкции). Увеличение объемов работ по проекту КМД, разработанному Подрядчиком и согласованному Генподрядчиком, предъявлению и последующей оплате в качестве дополнительных работ не подлежит.</t>
  </si>
  <si>
    <t>1</t>
  </si>
  <si>
    <t>Площади отделки фасадов входов в АС и павильона ТБО учтены в объемах К1</t>
  </si>
  <si>
    <t>Подсистемы НВФ утверждаются после согласования с Заказчиком</t>
  </si>
  <si>
    <t>2</t>
  </si>
  <si>
    <r>
      <rPr>
        <b/>
        <sz val="10"/>
        <rFont val="Times New Roman"/>
        <family val="1"/>
        <charset val="204"/>
      </rPr>
      <t>Расчетом учтены все условия и требования, необходимые для выполнения полного комплекса работ "под ключ", в том числе:</t>
    </r>
    <r>
      <rPr>
        <sz val="10"/>
        <rFont val="Times New Roman"/>
        <family val="1"/>
        <charset val="204"/>
      </rPr>
      <t xml:space="preserve">
- разработка и согласование с Генподрядчиком (до начала работ) Проекта производства работ (ППР), технологических карт,</t>
    </r>
    <r>
      <rPr>
        <sz val="10"/>
        <color rgb="FFFF0000"/>
        <rFont val="Times New Roman"/>
        <family val="1"/>
        <charset val="204"/>
      </rPr>
      <t xml:space="preserve">
</t>
    </r>
    <r>
      <rPr>
        <sz val="10"/>
        <rFont val="Times New Roman"/>
        <family val="1"/>
        <charset val="204"/>
      </rPr>
      <t>- монтаж, демонтаж, аренда строительных лесов, в т.ч. устройство основания для монтажа лесов в случае необходимости,
- оптимизация проектных решений и согласование с Генеральным проектировщиком, Заказчиком и Генподрядчиком,
- полный комплекс работ по устройству фасадов всего здания "под ключ" в соответствии с рабочим Проектом и требуемый для ввода объекта в эксплуатацию и последующей передачи правообладателям (участникам долевого строительства и СКС), в т.ч., но не ограничиваясь:</t>
    </r>
  </si>
  <si>
    <t>- комплекс работ по устройству оконных и дверных откосов 
- комплекс работ по устройству изделий из оцинкованной стали с полимерным покрытием, в т.ч.: наружные дверные, оконные и витражные откосы в зоне вент. фасада, оконные и витражные отливы, окрытия декоративных деталей, карнизов и иных выступающих частей фасада, фасонные элементы,
- изготовление и монтаж жалюзийных решеток, с порошковой окраской, в соответствии с цветовыми решениями фасадов,
- устройство узла примыкания клапанов инфильтрации КИВ, включая монтаж решетки с окраской в цвет фасада и сверление отверстий в керамограните,
- устройство ниш и лючков пожарных патрубков и поливочных кранов скрытого монтажа с отделкой керамогранитом (в случае необходимости), 
- устройство деформационных швов в плоскости фасадов,
- устройство противопожарных обрамлений оконных и дверных проемов цокольной части (в случае необходимости),
- комплекс работ по изготовлению и монтажу противопожарного оконного и дверного обрамления из оцинкованной кровельной стали с полимерным покрытием (в случае необходимости),</t>
  </si>
  <si>
    <t>- устройство примыканий фасадов к оконным, дверным, витражным конструкциям,
- выполнение необходимого, по технологии производителя декоративной штукатурки, количества слоев огрунтовки в составе сечения фасада,
- полная подготовка под окраску нижних поверхностей балконных плит и т.п.,
- мероприятия по защите оконных и витражных конструкций (окрытие пленкой) при производстве отделочных работ на балконах,
- устройство узлов сопряжения различных видов фасада (вентилируемого фасада, термофасада, цокольной части),
- полная обработка керамогранита, включая подпилку по длине в размер и включая торцевые пропилы для монтажа,
- окраска конструкций подсистемы вентфасада (видимых после монтажа керамогранита) порошковой краской в цвет по RAL в случае необходимости,
- демонтаж и монтаж конструкций фасада в местах установки закладных деталей для навесов, козырьков и иных конструктивных элементов в случае необходимости, а также увязка в проекте КМД узлов и деталей, необходимых для крепления козырьков и иных навесных конструкций с организацией, осуществляющей монтаж козырьков,
- выполнение деталировки проекта с выполнением необходимых расчетов и разработкой схем, включая геодезическую съемку и обработку результатов, выполнение схемы раскладки керамогранита, схемы расположения вертикальных и горизонтальных расшивочных элементов, согласование проекта с Заказчиком и Генпроектировщиком.</t>
  </si>
  <si>
    <t>Указать срок производства работ</t>
  </si>
  <si>
    <t xml:space="preserve">Наименование организации: </t>
  </si>
  <si>
    <t>ИНН:</t>
  </si>
  <si>
    <t>Дата подачи предложения: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</si>
</sst>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quot;р.&quot;_-;\-* #,##0.00&quot;р.&quot;_-;_-* &quot;-&quot;??&quot;р.&quot;_-;_-@_-"/>
  </numFmts>
  <fonts count="25" x14ac:knownFonts="1">
    <font>
      <sz val="11"/>
      <color theme="1"/>
      <name val="Calibri"/>
      <family val="2"/>
      <charset val="204"/>
      <scheme val="minor"/>
    </font>
    <font>
      <sz val="11"/>
      <color theme="1"/>
      <name val="Times New Roman"/>
      <family val="1"/>
      <charset val="204"/>
    </font>
    <font>
      <b/>
      <sz val="11"/>
      <name val="Times New Roman"/>
      <family val="1"/>
      <charset val="204"/>
    </font>
    <font>
      <sz val="11"/>
      <name val="Times New Roman"/>
      <family val="1"/>
      <charset val="204"/>
    </font>
    <font>
      <b/>
      <sz val="11"/>
      <color theme="1"/>
      <name val="Times New Roman"/>
      <family val="1"/>
      <charset val="204"/>
    </font>
    <font>
      <b/>
      <sz val="9"/>
      <name val="Times New Roman"/>
      <family val="1"/>
      <charset val="204"/>
    </font>
    <font>
      <sz val="9"/>
      <color theme="1"/>
      <name val="Times New Roman"/>
      <family val="1"/>
      <charset val="204"/>
    </font>
    <font>
      <sz val="9"/>
      <name val="Times New Roman"/>
      <family val="1"/>
      <charset val="204"/>
    </font>
    <font>
      <sz val="10"/>
      <name val="Arial Cyr"/>
      <charset val="204"/>
    </font>
    <font>
      <sz val="10"/>
      <name val="Times New Roman"/>
      <family val="1"/>
      <charset val="204"/>
    </font>
    <font>
      <b/>
      <sz val="10"/>
      <name val="Times New Roman"/>
      <family val="1"/>
      <charset val="204"/>
    </font>
    <font>
      <b/>
      <sz val="9"/>
      <color theme="1"/>
      <name val="Times New Roman"/>
      <family val="1"/>
      <charset val="204"/>
    </font>
    <font>
      <b/>
      <sz val="12"/>
      <name val="Times New Roman"/>
      <family val="1"/>
      <charset val="204"/>
    </font>
    <font>
      <b/>
      <sz val="12"/>
      <color theme="1"/>
      <name val="Times New Roman"/>
      <family val="1"/>
      <charset val="204"/>
    </font>
    <font>
      <b/>
      <sz val="14"/>
      <name val="Times New Roman"/>
      <family val="1"/>
      <charset val="204"/>
    </font>
    <font>
      <sz val="12"/>
      <name val="Times New Roman"/>
      <family val="1"/>
      <charset val="204"/>
    </font>
    <font>
      <sz val="14"/>
      <name val="Times New Roman"/>
      <family val="1"/>
      <charset val="204"/>
    </font>
    <font>
      <b/>
      <i/>
      <sz val="14"/>
      <name val="Times New Roman"/>
      <family val="1"/>
      <charset val="204"/>
    </font>
    <font>
      <b/>
      <i/>
      <sz val="12"/>
      <name val="Times New Roman"/>
      <family val="1"/>
      <charset val="204"/>
    </font>
    <font>
      <sz val="12"/>
      <color rgb="FFFF0000"/>
      <name val="Times New Roman"/>
      <family val="1"/>
      <charset val="204"/>
    </font>
    <font>
      <sz val="10"/>
      <color rgb="FFFF0000"/>
      <name val="Times New Roman"/>
      <family val="1"/>
      <charset val="204"/>
    </font>
    <font>
      <sz val="10.5"/>
      <color rgb="FFFF0000"/>
      <name val="Times New Roman"/>
      <family val="1"/>
      <charset val="204"/>
    </font>
    <font>
      <sz val="11"/>
      <color rgb="FFFF0000"/>
      <name val="Times New Roman"/>
      <family val="1"/>
      <charset val="204"/>
    </font>
    <font>
      <sz val="12"/>
      <color rgb="FFFF0000"/>
      <name val="Times New Roman Cyr"/>
      <charset val="204"/>
    </font>
    <font>
      <sz val="12"/>
      <name val="Times New Roman Cyr"/>
      <charset val="204"/>
    </font>
  </fonts>
  <fills count="8">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bottom style="thin">
        <color auto="1"/>
      </bottom>
      <diagonal/>
    </border>
  </borders>
  <cellStyleXfs count="4">
    <xf numFmtId="0" fontId="0" fillId="0" borderId="0"/>
    <xf numFmtId="0" fontId="8" fillId="0" borderId="0"/>
    <xf numFmtId="0" fontId="9" fillId="0" borderId="0"/>
    <xf numFmtId="44" fontId="9" fillId="0" borderId="0" applyFont="0" applyFill="0" applyBorder="0" applyAlignment="0" applyProtection="0"/>
  </cellStyleXfs>
  <cellXfs count="112">
    <xf numFmtId="0" fontId="0" fillId="0" borderId="0" xfId="0"/>
    <xf numFmtId="4" fontId="1"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4" fontId="3" fillId="3" borderId="0" xfId="0" applyNumberFormat="1" applyFont="1" applyFill="1" applyAlignment="1">
      <alignment horizontal="center" vertical="center" wrapText="1"/>
    </xf>
    <xf numFmtId="4" fontId="3" fillId="0"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1" fontId="1"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applyAlignment="1">
      <alignment horizontal="left" vertical="center" wrapText="1"/>
    </xf>
    <xf numFmtId="4" fontId="1" fillId="0" borderId="0" xfId="0" applyNumberFormat="1" applyFont="1" applyAlignment="1">
      <alignment horizontal="left" vertical="center" wrapText="1"/>
    </xf>
    <xf numFmtId="4" fontId="2" fillId="2" borderId="1" xfId="0" applyNumberFormat="1" applyFont="1" applyFill="1" applyBorder="1" applyAlignment="1">
      <alignment horizontal="left" vertical="center" wrapText="1"/>
    </xf>
    <xf numFmtId="4"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49" fontId="3" fillId="0" borderId="1" xfId="0" quotePrefix="1" applyNumberFormat="1" applyFont="1" applyFill="1" applyBorder="1" applyAlignment="1">
      <alignment horizontal="center" vertical="center" wrapText="1"/>
    </xf>
    <xf numFmtId="4" fontId="3" fillId="0" borderId="1" xfId="0" quotePrefix="1" applyNumberFormat="1" applyFont="1" applyFill="1" applyBorder="1" applyAlignment="1">
      <alignment horizontal="center" vertical="center" wrapText="1"/>
    </xf>
    <xf numFmtId="4" fontId="3" fillId="6"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 fontId="4" fillId="4" borderId="1" xfId="0" applyNumberFormat="1" applyFont="1" applyFill="1" applyBorder="1" applyAlignment="1">
      <alignment horizontal="left" vertical="center" wrapText="1"/>
    </xf>
    <xf numFmtId="4" fontId="4" fillId="4" borderId="1" xfId="0" applyNumberFormat="1" applyFont="1" applyFill="1" applyBorder="1" applyAlignment="1">
      <alignment horizontal="center" vertical="center" wrapText="1"/>
    </xf>
    <xf numFmtId="1"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6" borderId="1" xfId="0" applyNumberFormat="1" applyFont="1" applyFill="1" applyBorder="1" applyAlignment="1">
      <alignment horizontal="left" vertical="center" wrapText="1"/>
    </xf>
    <xf numFmtId="4" fontId="6" fillId="0" borderId="0" xfId="0" applyNumberFormat="1" applyFont="1" applyAlignment="1">
      <alignment horizontal="left" vertical="center" wrapText="1"/>
    </xf>
    <xf numFmtId="4" fontId="7" fillId="0" borderId="0" xfId="0" applyNumberFormat="1" applyFont="1" applyAlignment="1">
      <alignment horizontal="left" vertical="center" wrapText="1"/>
    </xf>
    <xf numFmtId="4" fontId="7" fillId="0" borderId="1" xfId="0" applyNumberFormat="1" applyFont="1" applyBorder="1" applyAlignment="1">
      <alignment horizontal="left" vertical="center" wrapText="1"/>
    </xf>
    <xf numFmtId="4" fontId="7" fillId="0" borderId="1" xfId="0" applyNumberFormat="1" applyFont="1" applyFill="1" applyBorder="1" applyAlignment="1">
      <alignment horizontal="left" vertical="center" wrapText="1"/>
    </xf>
    <xf numFmtId="4" fontId="4" fillId="2" borderId="0" xfId="0" applyNumberFormat="1" applyFont="1" applyFill="1" applyAlignment="1">
      <alignment horizontal="center" vertical="center" wrapText="1"/>
    </xf>
    <xf numFmtId="4" fontId="7" fillId="6" borderId="1" xfId="0" applyNumberFormat="1" applyFont="1" applyFill="1" applyBorder="1" applyAlignment="1">
      <alignment horizontal="left" vertical="center" wrapText="1"/>
    </xf>
    <xf numFmtId="4" fontId="3" fillId="6" borderId="0" xfId="0" applyNumberFormat="1" applyFont="1" applyFill="1" applyAlignment="1">
      <alignment horizontal="center" vertical="center" wrapText="1"/>
    </xf>
    <xf numFmtId="4" fontId="3" fillId="6" borderId="1" xfId="0" quotePrefix="1" applyNumberFormat="1" applyFont="1" applyFill="1" applyBorder="1" applyAlignment="1">
      <alignment horizontal="center" vertical="center" wrapText="1"/>
    </xf>
    <xf numFmtId="4" fontId="3" fillId="5" borderId="1" xfId="0" quotePrefix="1" applyNumberFormat="1" applyFont="1" applyFill="1" applyBorder="1" applyAlignment="1">
      <alignment horizontal="center" vertical="center" wrapText="1"/>
    </xf>
    <xf numFmtId="4" fontId="7" fillId="5" borderId="1" xfId="0" applyNumberFormat="1" applyFont="1" applyFill="1" applyBorder="1" applyAlignment="1">
      <alignment horizontal="left" vertical="center" wrapText="1"/>
    </xf>
    <xf numFmtId="4" fontId="3" fillId="5" borderId="0" xfId="0" applyNumberFormat="1" applyFont="1" applyFill="1" applyAlignment="1">
      <alignment horizontal="center" vertical="center" wrapText="1"/>
    </xf>
    <xf numFmtId="0" fontId="1" fillId="0" borderId="1" xfId="0" applyFont="1" applyFill="1" applyBorder="1" applyAlignment="1">
      <alignment horizontal="left" vertical="center"/>
    </xf>
    <xf numFmtId="0" fontId="1" fillId="6" borderId="1" xfId="0" applyFont="1" applyFill="1" applyBorder="1" applyAlignment="1">
      <alignment horizontal="left" vertical="center"/>
    </xf>
    <xf numFmtId="0" fontId="1" fillId="6" borderId="1" xfId="0" applyFont="1" applyFill="1" applyBorder="1" applyAlignment="1">
      <alignment horizontal="center" vertical="center"/>
    </xf>
    <xf numFmtId="2" fontId="1" fillId="6"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2" fontId="1" fillId="0" borderId="1" xfId="0" applyNumberFormat="1" applyFont="1" applyBorder="1" applyAlignment="1">
      <alignment horizontal="center" vertical="center"/>
    </xf>
    <xf numFmtId="0" fontId="1" fillId="0" borderId="1" xfId="0" applyFont="1" applyFill="1" applyBorder="1" applyAlignment="1">
      <alignment horizontal="left" vertical="center" wrapText="1"/>
    </xf>
    <xf numFmtId="0" fontId="1" fillId="6" borderId="1" xfId="0" applyFont="1" applyFill="1" applyBorder="1" applyAlignment="1">
      <alignment horizontal="left" vertical="center" wrapText="1"/>
    </xf>
    <xf numFmtId="0" fontId="1" fillId="5" borderId="1" xfId="0" applyFont="1" applyFill="1" applyBorder="1" applyAlignment="1">
      <alignment horizontal="center" vertical="center"/>
    </xf>
    <xf numFmtId="2" fontId="1" fillId="5"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4" fontId="2" fillId="7" borderId="2" xfId="0" applyNumberFormat="1" applyFont="1" applyFill="1" applyBorder="1" applyAlignment="1">
      <alignment horizontal="left" vertical="center" wrapText="1"/>
    </xf>
    <xf numFmtId="4" fontId="2" fillId="7" borderId="3" xfId="0" applyNumberFormat="1" applyFont="1" applyFill="1" applyBorder="1" applyAlignment="1">
      <alignment horizontal="left" vertical="center" wrapText="1"/>
    </xf>
    <xf numFmtId="4" fontId="2" fillId="7" borderId="1" xfId="0" applyNumberFormat="1" applyFont="1" applyFill="1" applyBorder="1" applyAlignment="1">
      <alignment horizontal="left" vertical="center" wrapText="1"/>
    </xf>
    <xf numFmtId="4" fontId="4" fillId="7" borderId="0" xfId="0" applyNumberFormat="1" applyFont="1" applyFill="1" applyAlignment="1">
      <alignment horizontal="center" vertical="center" wrapText="1"/>
    </xf>
    <xf numFmtId="4" fontId="5" fillId="7" borderId="1" xfId="0" applyNumberFormat="1" applyFont="1" applyFill="1" applyBorder="1" applyAlignment="1">
      <alignment horizontal="left" vertical="center" wrapText="1"/>
    </xf>
    <xf numFmtId="4" fontId="2" fillId="7" borderId="0" xfId="0" applyNumberFormat="1" applyFont="1" applyFill="1" applyAlignment="1">
      <alignment horizontal="center" vertical="center" wrapText="1"/>
    </xf>
    <xf numFmtId="1" fontId="4"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left" vertical="center" wrapText="1"/>
    </xf>
    <xf numFmtId="4" fontId="4" fillId="4" borderId="0" xfId="0" applyNumberFormat="1" applyFont="1" applyFill="1" applyAlignment="1">
      <alignment horizontal="center" vertical="center" wrapText="1"/>
    </xf>
    <xf numFmtId="0" fontId="3" fillId="0" borderId="0" xfId="0" applyFont="1" applyFill="1" applyAlignment="1">
      <alignment vertical="center" wrapText="1"/>
    </xf>
    <xf numFmtId="4" fontId="2" fillId="7" borderId="1" xfId="0" applyNumberFormat="1" applyFont="1" applyFill="1" applyBorder="1" applyAlignment="1">
      <alignment vertical="center" wrapText="1"/>
    </xf>
    <xf numFmtId="49" fontId="12" fillId="0" borderId="0" xfId="0" applyNumberFormat="1" applyFont="1" applyAlignment="1">
      <alignment horizontal="center" vertical="center" wrapText="1"/>
    </xf>
    <xf numFmtId="49" fontId="13" fillId="0" borderId="0" xfId="0" applyNumberFormat="1" applyFont="1" applyAlignment="1">
      <alignment horizontal="center" vertical="center" wrapText="1"/>
    </xf>
    <xf numFmtId="0" fontId="14" fillId="0" borderId="0" xfId="2" applyFont="1" applyAlignment="1">
      <alignment horizontal="left" vertical="center" indent="1"/>
    </xf>
    <xf numFmtId="0" fontId="9" fillId="0" borderId="0" xfId="2" applyFont="1" applyFill="1"/>
    <xf numFmtId="0" fontId="12" fillId="0" borderId="0" xfId="2" applyFont="1" applyAlignment="1">
      <alignment vertical="center"/>
    </xf>
    <xf numFmtId="49" fontId="15" fillId="0" borderId="0" xfId="2" applyNumberFormat="1" applyFont="1" applyAlignment="1">
      <alignment horizontal="left"/>
    </xf>
    <xf numFmtId="0" fontId="9" fillId="0" borderId="0" xfId="2" applyFont="1" applyFill="1" applyAlignment="1">
      <alignment horizontal="center"/>
    </xf>
    <xf numFmtId="0" fontId="16" fillId="0" borderId="0" xfId="2" applyFont="1" applyFill="1"/>
    <xf numFmtId="0" fontId="17" fillId="0" borderId="0" xfId="2" applyFont="1" applyAlignment="1">
      <alignment horizontal="left" vertical="center" indent="1"/>
    </xf>
    <xf numFmtId="0" fontId="18" fillId="0" borderId="0" xfId="2" applyFont="1" applyAlignment="1">
      <alignment vertical="center"/>
    </xf>
    <xf numFmtId="0" fontId="15" fillId="0" borderId="0" xfId="0" applyNumberFormat="1" applyFont="1" applyAlignment="1">
      <alignment horizontal="center" vertical="center"/>
    </xf>
    <xf numFmtId="0" fontId="20" fillId="0" borderId="0" xfId="2" applyFont="1" applyFill="1"/>
    <xf numFmtId="0" fontId="16" fillId="0" borderId="0" xfId="0" applyFont="1" applyAlignment="1">
      <alignment vertical="top"/>
    </xf>
    <xf numFmtId="0" fontId="20" fillId="0" borderId="0" xfId="0" applyFont="1" applyFill="1"/>
    <xf numFmtId="0" fontId="3" fillId="0" borderId="0" xfId="0" applyFont="1"/>
    <xf numFmtId="0" fontId="16" fillId="0" borderId="0" xfId="0" applyFont="1" applyAlignment="1">
      <alignment horizontal="left" vertical="top" wrapText="1"/>
    </xf>
    <xf numFmtId="0" fontId="19" fillId="0" borderId="0" xfId="2" applyFont="1" applyFill="1"/>
    <xf numFmtId="0" fontId="19" fillId="0" borderId="0" xfId="2" applyFont="1" applyFill="1" applyAlignment="1">
      <alignment wrapText="1"/>
    </xf>
    <xf numFmtId="0" fontId="20" fillId="0" borderId="0" xfId="2" applyFont="1" applyFill="1" applyAlignment="1">
      <alignment horizontal="center" vertical="center"/>
    </xf>
    <xf numFmtId="4" fontId="20" fillId="0" borderId="0" xfId="2" applyNumberFormat="1" applyFont="1" applyFill="1" applyAlignment="1">
      <alignment horizontal="center" vertical="center"/>
    </xf>
    <xf numFmtId="44" fontId="20" fillId="0" borderId="0" xfId="3" applyFont="1" applyFill="1" applyBorder="1" applyAlignment="1" applyProtection="1"/>
    <xf numFmtId="4" fontId="21" fillId="0" borderId="0" xfId="3" applyNumberFormat="1" applyFont="1" applyFill="1" applyBorder="1" applyAlignment="1" applyProtection="1"/>
    <xf numFmtId="0" fontId="20" fillId="0" borderId="0" xfId="2" applyFont="1" applyFill="1" applyAlignment="1">
      <alignment horizontal="center"/>
    </xf>
    <xf numFmtId="49" fontId="9" fillId="0" borderId="0" xfId="2" applyNumberFormat="1" applyFont="1" applyFill="1" applyAlignment="1">
      <alignment horizontal="center"/>
    </xf>
    <xf numFmtId="49" fontId="16" fillId="0" borderId="0" xfId="2" applyNumberFormat="1" applyFont="1" applyFill="1" applyAlignment="1">
      <alignment horizontal="center"/>
    </xf>
    <xf numFmtId="49" fontId="20" fillId="0" borderId="0" xfId="2" applyNumberFormat="1" applyFont="1" applyFill="1" applyAlignment="1">
      <alignment horizontal="center"/>
    </xf>
    <xf numFmtId="49" fontId="19" fillId="0" borderId="0" xfId="2" applyNumberFormat="1" applyFont="1" applyFill="1" applyAlignment="1">
      <alignment horizontal="center"/>
    </xf>
    <xf numFmtId="49" fontId="9" fillId="0" borderId="0" xfId="2" quotePrefix="1" applyNumberFormat="1" applyFont="1" applyFill="1" applyBorder="1" applyAlignment="1">
      <alignment horizontal="left" vertical="center" wrapText="1"/>
    </xf>
    <xf numFmtId="0" fontId="10" fillId="0" borderId="0" xfId="2" applyFont="1" applyAlignment="1">
      <alignment horizontal="left" vertical="center" wrapText="1"/>
    </xf>
    <xf numFmtId="0" fontId="9" fillId="0" borderId="0" xfId="0" applyFont="1" applyAlignment="1">
      <alignment vertical="top"/>
    </xf>
    <xf numFmtId="0" fontId="9" fillId="0" borderId="0" xfId="0" applyFont="1"/>
    <xf numFmtId="0" fontId="9" fillId="0" borderId="0" xfId="0" applyFont="1" applyFill="1" applyAlignment="1">
      <alignment horizontal="left" vertical="center" wrapText="1"/>
    </xf>
    <xf numFmtId="0" fontId="10" fillId="0" borderId="0" xfId="2" applyFont="1" applyAlignment="1">
      <alignment horizontal="left" vertical="center" wrapText="1"/>
    </xf>
    <xf numFmtId="0" fontId="9" fillId="0" borderId="0" xfId="2" applyFont="1" applyFill="1" applyAlignment="1">
      <alignment horizontal="left" vertical="center"/>
    </xf>
    <xf numFmtId="49" fontId="10" fillId="0" borderId="0" xfId="2" applyNumberFormat="1" applyFont="1" applyAlignment="1">
      <alignment horizontal="left" vertical="center" wrapText="1" indent="1"/>
    </xf>
    <xf numFmtId="0" fontId="9" fillId="0" borderId="0" xfId="0" applyFont="1" applyFill="1" applyAlignment="1">
      <alignment horizontal="left" vertical="center" wrapText="1"/>
    </xf>
    <xf numFmtId="49" fontId="9" fillId="0" borderId="0" xfId="2" applyNumberFormat="1" applyFont="1" applyAlignment="1">
      <alignment horizontal="left" vertical="center" wrapText="1" indent="1"/>
    </xf>
    <xf numFmtId="49" fontId="10" fillId="0" borderId="0" xfId="2" applyNumberFormat="1" applyFont="1" applyFill="1" applyAlignment="1">
      <alignment horizontal="left" vertical="center" wrapText="1"/>
    </xf>
    <xf numFmtId="49" fontId="10" fillId="0" borderId="0" xfId="2" applyNumberFormat="1" applyFont="1" applyFill="1" applyAlignment="1">
      <alignment horizontal="left" vertical="center" wrapText="1"/>
    </xf>
    <xf numFmtId="49" fontId="20" fillId="0" borderId="0" xfId="2" applyNumberFormat="1" applyFont="1" applyFill="1" applyBorder="1" applyAlignment="1">
      <alignment horizontal="left" vertical="center" wrapText="1" indent="1"/>
    </xf>
    <xf numFmtId="49" fontId="9" fillId="0" borderId="0" xfId="2" applyNumberFormat="1" applyFont="1" applyFill="1" applyBorder="1" applyAlignment="1">
      <alignment horizontal="left" vertical="center" wrapText="1"/>
    </xf>
    <xf numFmtId="0" fontId="20" fillId="0" borderId="0" xfId="2" applyFont="1" applyFill="1" applyAlignment="1">
      <alignment horizontal="left" vertical="center"/>
    </xf>
    <xf numFmtId="0" fontId="9" fillId="0" borderId="0" xfId="0" applyFont="1" applyAlignment="1">
      <alignment horizontal="left" vertical="center"/>
    </xf>
    <xf numFmtId="0" fontId="20" fillId="0" borderId="0" xfId="0" applyFont="1" applyFill="1" applyAlignment="1">
      <alignment horizontal="left" vertical="center"/>
    </xf>
    <xf numFmtId="49" fontId="3" fillId="0" borderId="0" xfId="2" applyNumberFormat="1" applyFont="1" applyFill="1" applyAlignment="1">
      <alignment horizontal="center"/>
    </xf>
    <xf numFmtId="0" fontId="3" fillId="0" borderId="0" xfId="0" applyNumberFormat="1" applyFont="1" applyAlignment="1">
      <alignment horizontal="center" vertical="center"/>
    </xf>
    <xf numFmtId="4" fontId="23" fillId="0" borderId="4" xfId="0" applyNumberFormat="1" applyFont="1" applyBorder="1" applyAlignment="1">
      <alignment horizontal="center" vertical="center"/>
    </xf>
    <xf numFmtId="0" fontId="22" fillId="0" borderId="0" xfId="0" applyNumberFormat="1" applyFont="1" applyFill="1" applyBorder="1" applyAlignment="1">
      <alignment vertical="center"/>
    </xf>
    <xf numFmtId="4" fontId="24" fillId="0" borderId="0" xfId="0" applyNumberFormat="1" applyFont="1" applyAlignment="1">
      <alignment horizontal="center" vertical="center"/>
    </xf>
    <xf numFmtId="0" fontId="22" fillId="0" borderId="0" xfId="0" applyNumberFormat="1" applyFont="1" applyFill="1" applyBorder="1" applyAlignment="1">
      <alignment horizontal="left" vertical="center"/>
    </xf>
  </cellXfs>
  <cellStyles count="4">
    <cellStyle name="Денежный 2" xfId="3"/>
    <cellStyle name="Обычный" xfId="0" builtinId="0"/>
    <cellStyle name="Обычный 12 6" xfId="1"/>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182</xdr:row>
      <xdr:rowOff>0</xdr:rowOff>
    </xdr:from>
    <xdr:ext cx="6144627" cy="1958592"/>
    <xdr:pic>
      <xdr:nvPicPr>
        <xdr:cNvPr id="3" name="Рисунок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508000" y="48158400"/>
          <a:ext cx="6144627" cy="1958592"/>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3"/>
  <sheetViews>
    <sheetView tabSelected="1" view="pageBreakPreview" zoomScaleNormal="145" zoomScaleSheetLayoutView="100" workbookViewId="0">
      <selection activeCell="E18" sqref="E18"/>
    </sheetView>
  </sheetViews>
  <sheetFormatPr defaultColWidth="9.109375" defaultRowHeight="13.8" x14ac:dyDescent="0.3"/>
  <cols>
    <col min="1" max="1" width="7.44140625" style="6" customWidth="1"/>
    <col min="2" max="2" width="92.109375" style="9" customWidth="1"/>
    <col min="3" max="3" width="14.109375" style="1" customWidth="1"/>
    <col min="4" max="7" width="10.5546875" style="1" customWidth="1"/>
    <col min="8" max="9" width="13" style="1" customWidth="1"/>
    <col min="10" max="10" width="16.21875" style="1" customWidth="1"/>
    <col min="11" max="13" width="13" style="1" customWidth="1"/>
    <col min="14" max="14" width="43" style="26" customWidth="1"/>
    <col min="15" max="16384" width="9.109375" style="1"/>
  </cols>
  <sheetData>
    <row r="1" spans="1:15" ht="15.6" x14ac:dyDescent="0.3">
      <c r="A1" s="109" t="s">
        <v>297</v>
      </c>
      <c r="B1" s="109"/>
      <c r="C1" s="110"/>
    </row>
    <row r="2" spans="1:15" ht="15.6" x14ac:dyDescent="0.3">
      <c r="A2" s="111" t="s">
        <v>298</v>
      </c>
      <c r="B2" s="111"/>
      <c r="C2" s="110"/>
    </row>
    <row r="3" spans="1:15" ht="15.6" x14ac:dyDescent="0.3">
      <c r="A3" s="109" t="s">
        <v>299</v>
      </c>
      <c r="B3" s="109"/>
      <c r="C3" s="110"/>
    </row>
    <row r="5" spans="1:15" ht="20.399999999999999" customHeight="1" x14ac:dyDescent="0.3">
      <c r="A5" s="62" t="s">
        <v>0</v>
      </c>
      <c r="B5" s="62"/>
      <c r="C5" s="62"/>
      <c r="D5" s="62"/>
      <c r="E5" s="62"/>
      <c r="F5" s="62"/>
      <c r="G5" s="62"/>
      <c r="H5" s="62"/>
      <c r="I5" s="62"/>
      <c r="J5" s="62"/>
      <c r="K5" s="62"/>
      <c r="L5" s="62"/>
      <c r="M5" s="62"/>
      <c r="N5" s="62"/>
    </row>
    <row r="6" spans="1:15" ht="20.399999999999999" customHeight="1" x14ac:dyDescent="0.3">
      <c r="A6" s="63" t="s">
        <v>99</v>
      </c>
      <c r="B6" s="63"/>
      <c r="C6" s="63"/>
      <c r="D6" s="63"/>
      <c r="E6" s="63"/>
      <c r="F6" s="63"/>
      <c r="G6" s="63"/>
      <c r="H6" s="63"/>
      <c r="I6" s="63"/>
      <c r="J6" s="63"/>
      <c r="K6" s="63"/>
      <c r="L6" s="63"/>
      <c r="M6" s="63"/>
      <c r="N6" s="63"/>
    </row>
    <row r="7" spans="1:15" ht="25.8" customHeight="1" x14ac:dyDescent="0.3">
      <c r="A7" s="62" t="s">
        <v>281</v>
      </c>
      <c r="B7" s="62"/>
      <c r="C7" s="62"/>
      <c r="D7" s="62"/>
      <c r="E7" s="62"/>
      <c r="F7" s="62"/>
      <c r="G7" s="62"/>
      <c r="H7" s="62"/>
      <c r="I7" s="62"/>
      <c r="J7" s="62"/>
      <c r="K7" s="62"/>
      <c r="L7" s="62"/>
      <c r="M7" s="62"/>
      <c r="N7" s="62"/>
    </row>
    <row r="8" spans="1:15" x14ac:dyDescent="0.3">
      <c r="A8" s="7"/>
      <c r="B8" s="8"/>
      <c r="C8" s="7"/>
      <c r="D8" s="7"/>
      <c r="E8" s="7"/>
      <c r="F8" s="7"/>
      <c r="G8" s="7"/>
      <c r="H8" s="7"/>
      <c r="I8" s="7"/>
      <c r="J8" s="7"/>
      <c r="K8" s="7"/>
    </row>
    <row r="9" spans="1:15" x14ac:dyDescent="0.3">
      <c r="H9" s="11"/>
      <c r="I9" s="11"/>
      <c r="J9" s="11"/>
      <c r="K9" s="11"/>
      <c r="L9" s="11"/>
      <c r="M9" s="11"/>
      <c r="N9" s="27"/>
      <c r="O9" s="2"/>
    </row>
    <row r="10" spans="1:15" ht="15.6" x14ac:dyDescent="0.3">
      <c r="H10" s="12"/>
      <c r="I10" s="12"/>
      <c r="J10" s="12"/>
      <c r="K10" s="108" t="s">
        <v>296</v>
      </c>
      <c r="L10" s="108"/>
      <c r="M10" s="108"/>
      <c r="N10" s="108"/>
      <c r="O10" s="2"/>
    </row>
    <row r="11" spans="1:15" ht="37.200000000000003" customHeight="1" x14ac:dyDescent="0.3">
      <c r="A11" s="22" t="s">
        <v>1</v>
      </c>
      <c r="B11" s="23" t="s">
        <v>2</v>
      </c>
      <c r="C11" s="23" t="s">
        <v>40</v>
      </c>
      <c r="D11" s="23" t="s">
        <v>15</v>
      </c>
      <c r="E11" s="23" t="s">
        <v>11</v>
      </c>
      <c r="F11" s="23" t="s">
        <v>12</v>
      </c>
      <c r="G11" s="23" t="s">
        <v>14</v>
      </c>
      <c r="H11" s="23" t="s">
        <v>3</v>
      </c>
      <c r="I11" s="23"/>
      <c r="J11" s="23"/>
      <c r="K11" s="23" t="s">
        <v>4</v>
      </c>
      <c r="L11" s="23"/>
      <c r="M11" s="23"/>
      <c r="N11" s="15" t="s">
        <v>5</v>
      </c>
    </row>
    <row r="12" spans="1:15" ht="21.6" customHeight="1" x14ac:dyDescent="0.3">
      <c r="A12" s="22"/>
      <c r="B12" s="23"/>
      <c r="C12" s="23"/>
      <c r="D12" s="23"/>
      <c r="E12" s="23"/>
      <c r="F12" s="23"/>
      <c r="G12" s="23"/>
      <c r="H12" s="24" t="s">
        <v>6</v>
      </c>
      <c r="I12" s="24" t="s">
        <v>7</v>
      </c>
      <c r="J12" s="24" t="s">
        <v>8</v>
      </c>
      <c r="K12" s="24" t="s">
        <v>6</v>
      </c>
      <c r="L12" s="24" t="s">
        <v>7</v>
      </c>
      <c r="M12" s="24" t="s">
        <v>8</v>
      </c>
      <c r="N12" s="28"/>
    </row>
    <row r="13" spans="1:15" s="30" customFormat="1" ht="21.6" customHeight="1" x14ac:dyDescent="0.3">
      <c r="A13" s="10" t="s">
        <v>9</v>
      </c>
      <c r="B13" s="10"/>
      <c r="C13" s="10"/>
      <c r="D13" s="10"/>
      <c r="E13" s="10"/>
      <c r="F13" s="10"/>
      <c r="G13" s="10"/>
      <c r="H13" s="10"/>
      <c r="I13" s="10"/>
      <c r="J13" s="10"/>
      <c r="K13" s="10"/>
      <c r="L13" s="10"/>
      <c r="M13" s="10"/>
      <c r="N13" s="10"/>
    </row>
    <row r="14" spans="1:15" s="54" customFormat="1" ht="20.399999999999999" customHeight="1" x14ac:dyDescent="0.3">
      <c r="A14" s="51" t="s">
        <v>17</v>
      </c>
      <c r="B14" s="52"/>
      <c r="C14" s="53"/>
      <c r="D14" s="53"/>
      <c r="E14" s="53"/>
      <c r="F14" s="53"/>
      <c r="G14" s="53"/>
      <c r="H14" s="53"/>
      <c r="I14" s="53"/>
      <c r="J14" s="53"/>
      <c r="K14" s="53"/>
      <c r="L14" s="53"/>
      <c r="M14" s="53"/>
      <c r="N14" s="53"/>
    </row>
    <row r="15" spans="1:15" s="32" customFormat="1" ht="27.6" x14ac:dyDescent="0.3">
      <c r="A15" s="18" t="s">
        <v>13</v>
      </c>
      <c r="B15" s="25" t="s">
        <v>16</v>
      </c>
      <c r="C15" s="18" t="s">
        <v>41</v>
      </c>
      <c r="D15" s="18">
        <v>3833.6</v>
      </c>
      <c r="E15" s="18">
        <v>1309.7</v>
      </c>
      <c r="F15" s="18">
        <v>2780.9</v>
      </c>
      <c r="G15" s="18">
        <v>7924.2</v>
      </c>
      <c r="H15" s="18"/>
      <c r="I15" s="18"/>
      <c r="J15" s="18"/>
      <c r="K15" s="18"/>
      <c r="L15" s="18"/>
      <c r="M15" s="18"/>
      <c r="N15" s="31" t="s">
        <v>91</v>
      </c>
    </row>
    <row r="16" spans="1:15" s="3" customFormat="1" ht="18.600000000000001" customHeight="1" x14ac:dyDescent="0.3">
      <c r="A16" s="16" t="s">
        <v>210</v>
      </c>
      <c r="B16" s="4" t="s">
        <v>35</v>
      </c>
      <c r="C16" s="13" t="s">
        <v>41</v>
      </c>
      <c r="D16" s="13">
        <v>95.456639999999993</v>
      </c>
      <c r="E16" s="13">
        <v>32.611530000000002</v>
      </c>
      <c r="F16" s="13">
        <v>69.244410000000002</v>
      </c>
      <c r="G16" s="13">
        <v>197.31258000000003</v>
      </c>
      <c r="H16" s="13"/>
      <c r="I16" s="13"/>
      <c r="J16" s="13">
        <f>I16+H16</f>
        <v>0</v>
      </c>
      <c r="K16" s="13">
        <f>G16*H16</f>
        <v>0</v>
      </c>
      <c r="L16" s="13">
        <f>G16*I16</f>
        <v>0</v>
      </c>
      <c r="M16" s="13">
        <f>L16+K16</f>
        <v>0</v>
      </c>
      <c r="N16" s="29"/>
    </row>
    <row r="17" spans="1:14" s="3" customFormat="1" ht="18.600000000000001" customHeight="1" x14ac:dyDescent="0.3">
      <c r="A17" s="16" t="s">
        <v>211</v>
      </c>
      <c r="B17" s="4" t="s">
        <v>207</v>
      </c>
      <c r="C17" s="13" t="s">
        <v>41</v>
      </c>
      <c r="D17" s="13">
        <v>95.456639999999993</v>
      </c>
      <c r="E17" s="13">
        <v>32.611530000000002</v>
      </c>
      <c r="F17" s="13">
        <v>69.244410000000002</v>
      </c>
      <c r="G17" s="13">
        <v>197.31258000000003</v>
      </c>
      <c r="H17" s="13"/>
      <c r="I17" s="13"/>
      <c r="J17" s="13">
        <f t="shared" ref="J17:J80" si="0">I17+H17</f>
        <v>0</v>
      </c>
      <c r="K17" s="13">
        <f t="shared" ref="K17:K80" si="1">G17*H17</f>
        <v>0</v>
      </c>
      <c r="L17" s="13">
        <f t="shared" ref="L17:L80" si="2">G17*I17</f>
        <v>0</v>
      </c>
      <c r="M17" s="13">
        <f t="shared" ref="M17:M80" si="3">L17+K17</f>
        <v>0</v>
      </c>
      <c r="N17" s="29"/>
    </row>
    <row r="18" spans="1:14" s="3" customFormat="1" ht="18.600000000000001" customHeight="1" x14ac:dyDescent="0.3">
      <c r="A18" s="16" t="s">
        <v>212</v>
      </c>
      <c r="B18" s="4" t="s">
        <v>205</v>
      </c>
      <c r="C18" s="13" t="s">
        <v>41</v>
      </c>
      <c r="D18" s="13">
        <v>95.456639999999993</v>
      </c>
      <c r="E18" s="13">
        <v>32.611530000000002</v>
      </c>
      <c r="F18" s="13">
        <v>69.244410000000002</v>
      </c>
      <c r="G18" s="13">
        <v>197.31258000000003</v>
      </c>
      <c r="H18" s="13"/>
      <c r="I18" s="13"/>
      <c r="J18" s="13">
        <f t="shared" si="0"/>
        <v>0</v>
      </c>
      <c r="K18" s="13">
        <f t="shared" si="1"/>
        <v>0</v>
      </c>
      <c r="L18" s="13">
        <f t="shared" si="2"/>
        <v>0</v>
      </c>
      <c r="M18" s="13">
        <f t="shared" si="3"/>
        <v>0</v>
      </c>
      <c r="N18" s="29"/>
    </row>
    <row r="19" spans="1:14" s="3" customFormat="1" ht="18.600000000000001" customHeight="1" x14ac:dyDescent="0.3">
      <c r="A19" s="16" t="s">
        <v>27</v>
      </c>
      <c r="B19" s="4" t="s">
        <v>36</v>
      </c>
      <c r="C19" s="13" t="s">
        <v>41</v>
      </c>
      <c r="D19" s="13">
        <v>81.65567999999999</v>
      </c>
      <c r="E19" s="13">
        <v>27.896609999999999</v>
      </c>
      <c r="F19" s="13">
        <v>59.233170000000001</v>
      </c>
      <c r="G19" s="13">
        <v>168.78546</v>
      </c>
      <c r="H19" s="13"/>
      <c r="I19" s="13"/>
      <c r="J19" s="13">
        <f t="shared" si="0"/>
        <v>0</v>
      </c>
      <c r="K19" s="13">
        <f t="shared" si="1"/>
        <v>0</v>
      </c>
      <c r="L19" s="13">
        <f t="shared" si="2"/>
        <v>0</v>
      </c>
      <c r="M19" s="13">
        <f t="shared" si="3"/>
        <v>0</v>
      </c>
      <c r="N19" s="29"/>
    </row>
    <row r="20" spans="1:14" s="3" customFormat="1" ht="18.600000000000001" customHeight="1" x14ac:dyDescent="0.3">
      <c r="A20" s="16" t="s">
        <v>28</v>
      </c>
      <c r="B20" s="4" t="s">
        <v>207</v>
      </c>
      <c r="C20" s="13" t="s">
        <v>41</v>
      </c>
      <c r="D20" s="13">
        <v>81.65567999999999</v>
      </c>
      <c r="E20" s="13">
        <v>27.896609999999999</v>
      </c>
      <c r="F20" s="13">
        <v>59.233170000000001</v>
      </c>
      <c r="G20" s="13">
        <v>168.78546</v>
      </c>
      <c r="H20" s="13"/>
      <c r="I20" s="13"/>
      <c r="J20" s="13">
        <f t="shared" si="0"/>
        <v>0</v>
      </c>
      <c r="K20" s="13">
        <f t="shared" si="1"/>
        <v>0</v>
      </c>
      <c r="L20" s="13">
        <f t="shared" si="2"/>
        <v>0</v>
      </c>
      <c r="M20" s="13">
        <f t="shared" si="3"/>
        <v>0</v>
      </c>
      <c r="N20" s="29"/>
    </row>
    <row r="21" spans="1:14" s="3" customFormat="1" ht="18.600000000000001" customHeight="1" x14ac:dyDescent="0.3">
      <c r="A21" s="16" t="s">
        <v>213</v>
      </c>
      <c r="B21" s="4" t="s">
        <v>205</v>
      </c>
      <c r="C21" s="13" t="s">
        <v>41</v>
      </c>
      <c r="D21" s="13">
        <v>81.65567999999999</v>
      </c>
      <c r="E21" s="13">
        <v>27.896609999999999</v>
      </c>
      <c r="F21" s="13">
        <v>59.233170000000001</v>
      </c>
      <c r="G21" s="13">
        <v>168.78546</v>
      </c>
      <c r="H21" s="13"/>
      <c r="I21" s="13"/>
      <c r="J21" s="13">
        <f t="shared" si="0"/>
        <v>0</v>
      </c>
      <c r="K21" s="13">
        <f t="shared" si="1"/>
        <v>0</v>
      </c>
      <c r="L21" s="13">
        <f t="shared" si="2"/>
        <v>0</v>
      </c>
      <c r="M21" s="13">
        <f t="shared" si="3"/>
        <v>0</v>
      </c>
      <c r="N21" s="29"/>
    </row>
    <row r="22" spans="1:14" s="3" customFormat="1" ht="18.600000000000001" customHeight="1" x14ac:dyDescent="0.3">
      <c r="A22" s="16" t="s">
        <v>29</v>
      </c>
      <c r="B22" s="4" t="s">
        <v>37</v>
      </c>
      <c r="C22" s="13" t="s">
        <v>41</v>
      </c>
      <c r="D22" s="13">
        <v>2296.3263999999999</v>
      </c>
      <c r="E22" s="13">
        <v>784.51030000000003</v>
      </c>
      <c r="F22" s="13">
        <v>1665.7591</v>
      </c>
      <c r="G22" s="13">
        <v>4746.5958000000001</v>
      </c>
      <c r="H22" s="13"/>
      <c r="I22" s="13"/>
      <c r="J22" s="13">
        <f t="shared" si="0"/>
        <v>0</v>
      </c>
      <c r="K22" s="13">
        <f t="shared" si="1"/>
        <v>0</v>
      </c>
      <c r="L22" s="13">
        <f t="shared" si="2"/>
        <v>0</v>
      </c>
      <c r="M22" s="13">
        <f t="shared" si="3"/>
        <v>0</v>
      </c>
      <c r="N22" s="29"/>
    </row>
    <row r="23" spans="1:14" s="3" customFormat="1" ht="18.600000000000001" customHeight="1" x14ac:dyDescent="0.3">
      <c r="A23" s="16" t="s">
        <v>30</v>
      </c>
      <c r="B23" s="4" t="s">
        <v>207</v>
      </c>
      <c r="C23" s="13" t="s">
        <v>41</v>
      </c>
      <c r="D23" s="13">
        <v>2296.3263999999999</v>
      </c>
      <c r="E23" s="13">
        <v>784.51030000000003</v>
      </c>
      <c r="F23" s="13">
        <v>1665.7591</v>
      </c>
      <c r="G23" s="13">
        <v>4746.5958000000001</v>
      </c>
      <c r="H23" s="13"/>
      <c r="I23" s="13"/>
      <c r="J23" s="13">
        <f t="shared" si="0"/>
        <v>0</v>
      </c>
      <c r="K23" s="13">
        <f t="shared" si="1"/>
        <v>0</v>
      </c>
      <c r="L23" s="13">
        <f t="shared" si="2"/>
        <v>0</v>
      </c>
      <c r="M23" s="13">
        <f t="shared" si="3"/>
        <v>0</v>
      </c>
      <c r="N23" s="29"/>
    </row>
    <row r="24" spans="1:14" s="3" customFormat="1" ht="18.600000000000001" customHeight="1" x14ac:dyDescent="0.3">
      <c r="A24" s="16" t="s">
        <v>214</v>
      </c>
      <c r="B24" s="4" t="s">
        <v>205</v>
      </c>
      <c r="C24" s="13" t="s">
        <v>41</v>
      </c>
      <c r="D24" s="13">
        <v>2296.3263999999999</v>
      </c>
      <c r="E24" s="13">
        <v>784.51030000000003</v>
      </c>
      <c r="F24" s="13">
        <v>1665.7591</v>
      </c>
      <c r="G24" s="13">
        <v>4746.5958000000001</v>
      </c>
      <c r="H24" s="13"/>
      <c r="I24" s="13"/>
      <c r="J24" s="13">
        <f t="shared" si="0"/>
        <v>0</v>
      </c>
      <c r="K24" s="13">
        <f t="shared" si="1"/>
        <v>0</v>
      </c>
      <c r="L24" s="13">
        <f t="shared" si="2"/>
        <v>0</v>
      </c>
      <c r="M24" s="13">
        <f t="shared" si="3"/>
        <v>0</v>
      </c>
      <c r="N24" s="29"/>
    </row>
    <row r="25" spans="1:14" s="3" customFormat="1" ht="18.600000000000001" customHeight="1" x14ac:dyDescent="0.3">
      <c r="A25" s="16" t="s">
        <v>31</v>
      </c>
      <c r="B25" s="4" t="s">
        <v>38</v>
      </c>
      <c r="C25" s="13" t="s">
        <v>41</v>
      </c>
      <c r="D25" s="13">
        <v>536.70400000000006</v>
      </c>
      <c r="E25" s="13">
        <v>183.35800000000003</v>
      </c>
      <c r="F25" s="13">
        <v>389.32600000000002</v>
      </c>
      <c r="G25" s="13">
        <v>1109.3880000000001</v>
      </c>
      <c r="H25" s="13"/>
      <c r="I25" s="13"/>
      <c r="J25" s="13">
        <f t="shared" si="0"/>
        <v>0</v>
      </c>
      <c r="K25" s="13">
        <f t="shared" si="1"/>
        <v>0</v>
      </c>
      <c r="L25" s="13">
        <f t="shared" si="2"/>
        <v>0</v>
      </c>
      <c r="M25" s="13">
        <f t="shared" si="3"/>
        <v>0</v>
      </c>
      <c r="N25" s="29"/>
    </row>
    <row r="26" spans="1:14" s="3" customFormat="1" ht="18.600000000000001" customHeight="1" x14ac:dyDescent="0.3">
      <c r="A26" s="16" t="s">
        <v>32</v>
      </c>
      <c r="B26" s="4" t="s">
        <v>207</v>
      </c>
      <c r="C26" s="13" t="s">
        <v>41</v>
      </c>
      <c r="D26" s="13">
        <v>536.70400000000006</v>
      </c>
      <c r="E26" s="13">
        <v>183.35800000000003</v>
      </c>
      <c r="F26" s="13">
        <v>389.32600000000002</v>
      </c>
      <c r="G26" s="13">
        <v>1109.3880000000001</v>
      </c>
      <c r="H26" s="13"/>
      <c r="I26" s="13"/>
      <c r="J26" s="13">
        <f t="shared" si="0"/>
        <v>0</v>
      </c>
      <c r="K26" s="13">
        <f t="shared" si="1"/>
        <v>0</v>
      </c>
      <c r="L26" s="13">
        <f t="shared" si="2"/>
        <v>0</v>
      </c>
      <c r="M26" s="13">
        <f t="shared" si="3"/>
        <v>0</v>
      </c>
      <c r="N26" s="29"/>
    </row>
    <row r="27" spans="1:14" s="3" customFormat="1" ht="18.600000000000001" customHeight="1" x14ac:dyDescent="0.3">
      <c r="A27" s="16" t="s">
        <v>77</v>
      </c>
      <c r="B27" s="4" t="s">
        <v>205</v>
      </c>
      <c r="C27" s="13" t="s">
        <v>41</v>
      </c>
      <c r="D27" s="13">
        <v>536.70400000000006</v>
      </c>
      <c r="E27" s="13">
        <v>183.35800000000003</v>
      </c>
      <c r="F27" s="13">
        <v>389.32600000000002</v>
      </c>
      <c r="G27" s="13">
        <v>1109.3880000000001</v>
      </c>
      <c r="H27" s="13"/>
      <c r="I27" s="13"/>
      <c r="J27" s="13">
        <f t="shared" si="0"/>
        <v>0</v>
      </c>
      <c r="K27" s="13">
        <f t="shared" si="1"/>
        <v>0</v>
      </c>
      <c r="L27" s="13">
        <f t="shared" si="2"/>
        <v>0</v>
      </c>
      <c r="M27" s="13">
        <f t="shared" si="3"/>
        <v>0</v>
      </c>
      <c r="N27" s="29"/>
    </row>
    <row r="28" spans="1:14" s="3" customFormat="1" ht="18.600000000000001" customHeight="1" x14ac:dyDescent="0.3">
      <c r="A28" s="16" t="s">
        <v>33</v>
      </c>
      <c r="B28" s="4" t="s">
        <v>39</v>
      </c>
      <c r="C28" s="13" t="s">
        <v>41</v>
      </c>
      <c r="D28" s="13">
        <v>823.4572800000002</v>
      </c>
      <c r="E28" s="13">
        <v>281.32356000000004</v>
      </c>
      <c r="F28" s="13">
        <v>597.33732000000032</v>
      </c>
      <c r="G28" s="13">
        <v>1702.1181600000007</v>
      </c>
      <c r="H28" s="13"/>
      <c r="I28" s="13"/>
      <c r="J28" s="13">
        <f t="shared" si="0"/>
        <v>0</v>
      </c>
      <c r="K28" s="13">
        <f t="shared" si="1"/>
        <v>0</v>
      </c>
      <c r="L28" s="13">
        <f t="shared" si="2"/>
        <v>0</v>
      </c>
      <c r="M28" s="13">
        <f t="shared" si="3"/>
        <v>0</v>
      </c>
      <c r="N28" s="29"/>
    </row>
    <row r="29" spans="1:14" s="3" customFormat="1" ht="18.600000000000001" customHeight="1" x14ac:dyDescent="0.3">
      <c r="A29" s="16" t="s">
        <v>34</v>
      </c>
      <c r="B29" s="4" t="s">
        <v>207</v>
      </c>
      <c r="C29" s="13" t="s">
        <v>41</v>
      </c>
      <c r="D29" s="13">
        <v>823.4572800000002</v>
      </c>
      <c r="E29" s="13">
        <v>281.32356000000004</v>
      </c>
      <c r="F29" s="13">
        <v>597.33732000000032</v>
      </c>
      <c r="G29" s="13">
        <v>1702.1181600000007</v>
      </c>
      <c r="H29" s="13"/>
      <c r="I29" s="13"/>
      <c r="J29" s="13">
        <f t="shared" si="0"/>
        <v>0</v>
      </c>
      <c r="K29" s="13">
        <f t="shared" si="1"/>
        <v>0</v>
      </c>
      <c r="L29" s="13">
        <f t="shared" si="2"/>
        <v>0</v>
      </c>
      <c r="M29" s="13">
        <f t="shared" si="3"/>
        <v>0</v>
      </c>
      <c r="N29" s="29"/>
    </row>
    <row r="30" spans="1:14" s="3" customFormat="1" ht="18.600000000000001" customHeight="1" x14ac:dyDescent="0.3">
      <c r="A30" s="16" t="s">
        <v>78</v>
      </c>
      <c r="B30" s="4" t="s">
        <v>205</v>
      </c>
      <c r="C30" s="13" t="s">
        <v>41</v>
      </c>
      <c r="D30" s="13">
        <v>823.4572800000002</v>
      </c>
      <c r="E30" s="13">
        <v>281.32356000000004</v>
      </c>
      <c r="F30" s="13">
        <v>597.33732000000032</v>
      </c>
      <c r="G30" s="13">
        <v>1702.1181600000007</v>
      </c>
      <c r="H30" s="13"/>
      <c r="I30" s="13"/>
      <c r="J30" s="13">
        <f t="shared" si="0"/>
        <v>0</v>
      </c>
      <c r="K30" s="13">
        <f t="shared" si="1"/>
        <v>0</v>
      </c>
      <c r="L30" s="13">
        <f t="shared" si="2"/>
        <v>0</v>
      </c>
      <c r="M30" s="13">
        <f t="shared" si="3"/>
        <v>0</v>
      </c>
      <c r="N30" s="29"/>
    </row>
    <row r="31" spans="1:14" s="32" customFormat="1" ht="31.2" customHeight="1" x14ac:dyDescent="0.3">
      <c r="A31" s="18" t="s">
        <v>18</v>
      </c>
      <c r="B31" s="25" t="s">
        <v>19</v>
      </c>
      <c r="C31" s="18" t="s">
        <v>41</v>
      </c>
      <c r="D31" s="18">
        <v>328.8</v>
      </c>
      <c r="E31" s="18">
        <v>54.9</v>
      </c>
      <c r="F31" s="18">
        <v>76.5</v>
      </c>
      <c r="G31" s="18">
        <v>460.2</v>
      </c>
      <c r="H31" s="18"/>
      <c r="I31" s="18"/>
      <c r="J31" s="18"/>
      <c r="K31" s="18"/>
      <c r="L31" s="18"/>
      <c r="M31" s="18"/>
      <c r="N31" s="31"/>
    </row>
    <row r="32" spans="1:14" s="3" customFormat="1" ht="18.600000000000001" customHeight="1" x14ac:dyDescent="0.3">
      <c r="A32" s="16" t="s">
        <v>215</v>
      </c>
      <c r="B32" s="4" t="s">
        <v>37</v>
      </c>
      <c r="C32" s="13" t="s">
        <v>41</v>
      </c>
      <c r="D32" s="13">
        <v>328.8</v>
      </c>
      <c r="E32" s="13">
        <v>54.9</v>
      </c>
      <c r="F32" s="13">
        <v>76.5</v>
      </c>
      <c r="G32" s="13">
        <v>460.2</v>
      </c>
      <c r="H32" s="13"/>
      <c r="I32" s="13"/>
      <c r="J32" s="13">
        <f t="shared" si="0"/>
        <v>0</v>
      </c>
      <c r="K32" s="13">
        <f t="shared" si="1"/>
        <v>0</v>
      </c>
      <c r="L32" s="13">
        <f t="shared" si="2"/>
        <v>0</v>
      </c>
      <c r="M32" s="13">
        <f t="shared" si="3"/>
        <v>0</v>
      </c>
      <c r="N32" s="29"/>
    </row>
    <row r="33" spans="1:14" s="3" customFormat="1" ht="18.600000000000001" customHeight="1" x14ac:dyDescent="0.3">
      <c r="A33" s="16" t="s">
        <v>216</v>
      </c>
      <c r="B33" s="4" t="s">
        <v>207</v>
      </c>
      <c r="C33" s="13" t="s">
        <v>41</v>
      </c>
      <c r="D33" s="13">
        <v>328.8</v>
      </c>
      <c r="E33" s="13">
        <v>54.9</v>
      </c>
      <c r="F33" s="13">
        <v>76.5</v>
      </c>
      <c r="G33" s="13">
        <v>460.2</v>
      </c>
      <c r="H33" s="13"/>
      <c r="I33" s="13"/>
      <c r="J33" s="13">
        <f t="shared" si="0"/>
        <v>0</v>
      </c>
      <c r="K33" s="13">
        <f t="shared" si="1"/>
        <v>0</v>
      </c>
      <c r="L33" s="13">
        <f t="shared" si="2"/>
        <v>0</v>
      </c>
      <c r="M33" s="13">
        <f t="shared" si="3"/>
        <v>0</v>
      </c>
      <c r="N33" s="29"/>
    </row>
    <row r="34" spans="1:14" s="3" customFormat="1" ht="18.600000000000001" customHeight="1" x14ac:dyDescent="0.3">
      <c r="A34" s="16" t="s">
        <v>217</v>
      </c>
      <c r="B34" s="4" t="s">
        <v>206</v>
      </c>
      <c r="C34" s="13" t="s">
        <v>41</v>
      </c>
      <c r="D34" s="13">
        <v>328.8</v>
      </c>
      <c r="E34" s="13">
        <v>54.9</v>
      </c>
      <c r="F34" s="13">
        <v>76.5</v>
      </c>
      <c r="G34" s="13">
        <v>460.2</v>
      </c>
      <c r="H34" s="13"/>
      <c r="I34" s="13"/>
      <c r="J34" s="13">
        <f t="shared" si="0"/>
        <v>0</v>
      </c>
      <c r="K34" s="13">
        <f t="shared" si="1"/>
        <v>0</v>
      </c>
      <c r="L34" s="13">
        <f t="shared" si="2"/>
        <v>0</v>
      </c>
      <c r="M34" s="13">
        <f t="shared" si="3"/>
        <v>0</v>
      </c>
      <c r="N34" s="29"/>
    </row>
    <row r="35" spans="1:14" s="32" customFormat="1" ht="16.8" customHeight="1" x14ac:dyDescent="0.3">
      <c r="A35" s="18" t="s">
        <v>20</v>
      </c>
      <c r="B35" s="25" t="s">
        <v>110</v>
      </c>
      <c r="C35" s="18" t="s">
        <v>41</v>
      </c>
      <c r="D35" s="18">
        <v>367.5</v>
      </c>
      <c r="E35" s="18">
        <v>161.9</v>
      </c>
      <c r="F35" s="18">
        <v>120.7</v>
      </c>
      <c r="G35" s="18">
        <v>650.1</v>
      </c>
      <c r="H35" s="18"/>
      <c r="I35" s="18"/>
      <c r="J35" s="18"/>
      <c r="K35" s="18"/>
      <c r="L35" s="18"/>
      <c r="M35" s="18"/>
      <c r="N35" s="31" t="s">
        <v>92</v>
      </c>
    </row>
    <row r="36" spans="1:14" s="3" customFormat="1" ht="16.8" customHeight="1" x14ac:dyDescent="0.3">
      <c r="A36" s="13" t="s">
        <v>51</v>
      </c>
      <c r="B36" s="4" t="s">
        <v>43</v>
      </c>
      <c r="C36" s="13" t="s">
        <v>41</v>
      </c>
      <c r="D36" s="13">
        <v>367.5</v>
      </c>
      <c r="E36" s="13">
        <v>161.9</v>
      </c>
      <c r="F36" s="13">
        <v>120.7</v>
      </c>
      <c r="G36" s="13">
        <v>650.1</v>
      </c>
      <c r="H36" s="13"/>
      <c r="I36" s="13"/>
      <c r="J36" s="13">
        <f t="shared" si="0"/>
        <v>0</v>
      </c>
      <c r="K36" s="13">
        <f t="shared" si="1"/>
        <v>0</v>
      </c>
      <c r="L36" s="13">
        <f t="shared" si="2"/>
        <v>0</v>
      </c>
      <c r="M36" s="13">
        <f t="shared" si="3"/>
        <v>0</v>
      </c>
      <c r="N36" s="29"/>
    </row>
    <row r="37" spans="1:14" s="3" customFormat="1" ht="16.8" customHeight="1" x14ac:dyDescent="0.3">
      <c r="A37" s="13" t="s">
        <v>52</v>
      </c>
      <c r="B37" s="4" t="s">
        <v>42</v>
      </c>
      <c r="C37" s="13" t="s">
        <v>41</v>
      </c>
      <c r="D37" s="13">
        <v>367.5</v>
      </c>
      <c r="E37" s="13">
        <v>161.9</v>
      </c>
      <c r="F37" s="13">
        <v>120.7</v>
      </c>
      <c r="G37" s="13">
        <v>650.1</v>
      </c>
      <c r="H37" s="13"/>
      <c r="I37" s="13"/>
      <c r="J37" s="13">
        <f t="shared" si="0"/>
        <v>0</v>
      </c>
      <c r="K37" s="13">
        <f t="shared" si="1"/>
        <v>0</v>
      </c>
      <c r="L37" s="13">
        <f t="shared" si="2"/>
        <v>0</v>
      </c>
      <c r="M37" s="13">
        <f t="shared" si="3"/>
        <v>0</v>
      </c>
      <c r="N37" s="29"/>
    </row>
    <row r="38" spans="1:14" s="3" customFormat="1" ht="16.8" customHeight="1" x14ac:dyDescent="0.3">
      <c r="A38" s="13" t="s">
        <v>53</v>
      </c>
      <c r="B38" s="37" t="s">
        <v>111</v>
      </c>
      <c r="C38" s="13" t="s">
        <v>41</v>
      </c>
      <c r="D38" s="13">
        <v>367.5</v>
      </c>
      <c r="E38" s="13">
        <v>161.9</v>
      </c>
      <c r="F38" s="13">
        <v>120.7</v>
      </c>
      <c r="G38" s="13">
        <v>650.1</v>
      </c>
      <c r="H38" s="13"/>
      <c r="I38" s="13"/>
      <c r="J38" s="13">
        <f t="shared" si="0"/>
        <v>0</v>
      </c>
      <c r="K38" s="13">
        <f t="shared" si="1"/>
        <v>0</v>
      </c>
      <c r="L38" s="13">
        <f t="shared" si="2"/>
        <v>0</v>
      </c>
      <c r="M38" s="13">
        <f t="shared" si="3"/>
        <v>0</v>
      </c>
      <c r="N38" s="29"/>
    </row>
    <row r="39" spans="1:14" s="32" customFormat="1" x14ac:dyDescent="0.3">
      <c r="A39" s="18" t="s">
        <v>21</v>
      </c>
      <c r="B39" s="25" t="s">
        <v>44</v>
      </c>
      <c r="C39" s="18" t="s">
        <v>41</v>
      </c>
      <c r="D39" s="18">
        <v>281.60000000000002</v>
      </c>
      <c r="E39" s="18">
        <v>95</v>
      </c>
      <c r="F39" s="18">
        <v>273.39999999999998</v>
      </c>
      <c r="G39" s="18">
        <v>650</v>
      </c>
      <c r="H39" s="18"/>
      <c r="I39" s="18"/>
      <c r="J39" s="18"/>
      <c r="K39" s="18"/>
      <c r="L39" s="18"/>
      <c r="M39" s="18"/>
      <c r="N39" s="31"/>
    </row>
    <row r="40" spans="1:14" s="3" customFormat="1" ht="16.2" customHeight="1" x14ac:dyDescent="0.3">
      <c r="A40" s="13" t="s">
        <v>54</v>
      </c>
      <c r="B40" s="4" t="s">
        <v>43</v>
      </c>
      <c r="C40" s="13" t="s">
        <v>41</v>
      </c>
      <c r="D40" s="13">
        <v>281.60000000000002</v>
      </c>
      <c r="E40" s="13">
        <v>95</v>
      </c>
      <c r="F40" s="13">
        <v>273.39999999999998</v>
      </c>
      <c r="G40" s="13">
        <v>650</v>
      </c>
      <c r="H40" s="13"/>
      <c r="I40" s="13"/>
      <c r="J40" s="13">
        <f t="shared" si="0"/>
        <v>0</v>
      </c>
      <c r="K40" s="13">
        <f t="shared" si="1"/>
        <v>0</v>
      </c>
      <c r="L40" s="13">
        <f t="shared" si="2"/>
        <v>0</v>
      </c>
      <c r="M40" s="13">
        <f t="shared" si="3"/>
        <v>0</v>
      </c>
      <c r="N40" s="29"/>
    </row>
    <row r="41" spans="1:14" s="3" customFormat="1" ht="16.2" customHeight="1" x14ac:dyDescent="0.3">
      <c r="A41" s="13" t="s">
        <v>56</v>
      </c>
      <c r="B41" s="4" t="s">
        <v>45</v>
      </c>
      <c r="C41" s="13" t="s">
        <v>41</v>
      </c>
      <c r="D41" s="13">
        <v>281.60000000000002</v>
      </c>
      <c r="E41" s="13">
        <v>95</v>
      </c>
      <c r="F41" s="13">
        <v>273.39999999999998</v>
      </c>
      <c r="G41" s="13">
        <v>650</v>
      </c>
      <c r="H41" s="13"/>
      <c r="I41" s="13"/>
      <c r="J41" s="13">
        <f t="shared" si="0"/>
        <v>0</v>
      </c>
      <c r="K41" s="13">
        <f t="shared" si="1"/>
        <v>0</v>
      </c>
      <c r="L41" s="13">
        <f t="shared" si="2"/>
        <v>0</v>
      </c>
      <c r="M41" s="13">
        <f t="shared" si="3"/>
        <v>0</v>
      </c>
      <c r="N41" s="29"/>
    </row>
    <row r="42" spans="1:14" s="3" customFormat="1" ht="16.2" customHeight="1" x14ac:dyDescent="0.3">
      <c r="A42" s="13" t="s">
        <v>57</v>
      </c>
      <c r="B42" s="4" t="s">
        <v>103</v>
      </c>
      <c r="C42" s="13" t="s">
        <v>41</v>
      </c>
      <c r="D42" s="13">
        <v>281.60000000000002</v>
      </c>
      <c r="E42" s="13">
        <v>95</v>
      </c>
      <c r="F42" s="13">
        <v>273.39999999999998</v>
      </c>
      <c r="G42" s="13">
        <v>650</v>
      </c>
      <c r="H42" s="13"/>
      <c r="I42" s="13"/>
      <c r="J42" s="13">
        <f t="shared" si="0"/>
        <v>0</v>
      </c>
      <c r="K42" s="13">
        <f t="shared" si="1"/>
        <v>0</v>
      </c>
      <c r="L42" s="13">
        <f t="shared" si="2"/>
        <v>0</v>
      </c>
      <c r="M42" s="13">
        <f t="shared" si="3"/>
        <v>0</v>
      </c>
      <c r="N42" s="29"/>
    </row>
    <row r="43" spans="1:14" s="32" customFormat="1" ht="27.6" x14ac:dyDescent="0.3">
      <c r="A43" s="18" t="s">
        <v>22</v>
      </c>
      <c r="B43" s="25" t="s">
        <v>109</v>
      </c>
      <c r="C43" s="18" t="s">
        <v>41</v>
      </c>
      <c r="D43" s="18">
        <v>89.8</v>
      </c>
      <c r="E43" s="18">
        <v>18.8</v>
      </c>
      <c r="F43" s="18">
        <v>76.3</v>
      </c>
      <c r="G43" s="18">
        <v>184.89999999999998</v>
      </c>
      <c r="H43" s="18"/>
      <c r="I43" s="18"/>
      <c r="J43" s="18"/>
      <c r="K43" s="18"/>
      <c r="L43" s="18"/>
      <c r="M43" s="18"/>
      <c r="N43" s="31" t="s">
        <v>93</v>
      </c>
    </row>
    <row r="44" spans="1:14" s="3" customFormat="1" ht="17.399999999999999" customHeight="1" x14ac:dyDescent="0.3">
      <c r="A44" s="13" t="s">
        <v>58</v>
      </c>
      <c r="B44" s="4" t="s">
        <v>43</v>
      </c>
      <c r="C44" s="13" t="s">
        <v>41</v>
      </c>
      <c r="D44" s="13">
        <v>89.8</v>
      </c>
      <c r="E44" s="13">
        <v>18.8</v>
      </c>
      <c r="F44" s="13">
        <v>76.3</v>
      </c>
      <c r="G44" s="13">
        <v>184.89999999999998</v>
      </c>
      <c r="H44" s="13"/>
      <c r="I44" s="13"/>
      <c r="J44" s="13">
        <f t="shared" si="0"/>
        <v>0</v>
      </c>
      <c r="K44" s="13">
        <f t="shared" si="1"/>
        <v>0</v>
      </c>
      <c r="L44" s="13">
        <f t="shared" si="2"/>
        <v>0</v>
      </c>
      <c r="M44" s="13">
        <f t="shared" si="3"/>
        <v>0</v>
      </c>
      <c r="N44" s="29"/>
    </row>
    <row r="45" spans="1:14" s="3" customFormat="1" ht="17.399999999999999" customHeight="1" x14ac:dyDescent="0.3">
      <c r="A45" s="13" t="s">
        <v>59</v>
      </c>
      <c r="B45" s="4" t="s">
        <v>42</v>
      </c>
      <c r="C45" s="13" t="s">
        <v>41</v>
      </c>
      <c r="D45" s="13">
        <v>89.8</v>
      </c>
      <c r="E45" s="13">
        <v>18.8</v>
      </c>
      <c r="F45" s="13">
        <v>76.3</v>
      </c>
      <c r="G45" s="13">
        <v>184.89999999999998</v>
      </c>
      <c r="H45" s="13"/>
      <c r="I45" s="13"/>
      <c r="J45" s="13">
        <f t="shared" si="0"/>
        <v>0</v>
      </c>
      <c r="K45" s="13">
        <f t="shared" si="1"/>
        <v>0</v>
      </c>
      <c r="L45" s="13">
        <f t="shared" si="2"/>
        <v>0</v>
      </c>
      <c r="M45" s="13">
        <f t="shared" si="3"/>
        <v>0</v>
      </c>
      <c r="N45" s="29"/>
    </row>
    <row r="46" spans="1:14" s="3" customFormat="1" ht="17.399999999999999" customHeight="1" x14ac:dyDescent="0.3">
      <c r="A46" s="13" t="s">
        <v>60</v>
      </c>
      <c r="B46" s="37" t="s">
        <v>108</v>
      </c>
      <c r="C46" s="13" t="s">
        <v>41</v>
      </c>
      <c r="D46" s="13">
        <v>89.8</v>
      </c>
      <c r="E46" s="13">
        <v>18.8</v>
      </c>
      <c r="F46" s="13">
        <v>76.3</v>
      </c>
      <c r="G46" s="13">
        <v>184.89999999999998</v>
      </c>
      <c r="H46" s="13"/>
      <c r="I46" s="13"/>
      <c r="J46" s="13">
        <f t="shared" si="0"/>
        <v>0</v>
      </c>
      <c r="K46" s="13">
        <f t="shared" si="1"/>
        <v>0</v>
      </c>
      <c r="L46" s="13">
        <f t="shared" si="2"/>
        <v>0</v>
      </c>
      <c r="M46" s="13">
        <f t="shared" si="3"/>
        <v>0</v>
      </c>
      <c r="N46" s="29"/>
    </row>
    <row r="47" spans="1:14" s="32" customFormat="1" ht="17.399999999999999" customHeight="1" x14ac:dyDescent="0.3">
      <c r="A47" s="18" t="s">
        <v>23</v>
      </c>
      <c r="B47" s="25" t="s">
        <v>102</v>
      </c>
      <c r="C47" s="18" t="s">
        <v>41</v>
      </c>
      <c r="D47" s="18">
        <v>66</v>
      </c>
      <c r="E47" s="18">
        <v>13.7</v>
      </c>
      <c r="F47" s="18">
        <v>32.9</v>
      </c>
      <c r="G47" s="18">
        <v>112.6</v>
      </c>
      <c r="H47" s="18"/>
      <c r="I47" s="18"/>
      <c r="J47" s="18"/>
      <c r="K47" s="18"/>
      <c r="L47" s="18"/>
      <c r="M47" s="18"/>
      <c r="N47" s="31"/>
    </row>
    <row r="48" spans="1:14" s="3" customFormat="1" ht="17.399999999999999" customHeight="1" x14ac:dyDescent="0.3">
      <c r="A48" s="17" t="s">
        <v>226</v>
      </c>
      <c r="B48" s="4" t="s">
        <v>47</v>
      </c>
      <c r="C48" s="13" t="s">
        <v>41</v>
      </c>
      <c r="D48" s="13">
        <v>33</v>
      </c>
      <c r="E48" s="13">
        <v>6.85</v>
      </c>
      <c r="F48" s="13">
        <v>16.45</v>
      </c>
      <c r="G48" s="13">
        <v>56.3</v>
      </c>
      <c r="H48" s="13"/>
      <c r="I48" s="13"/>
      <c r="J48" s="13">
        <f t="shared" si="0"/>
        <v>0</v>
      </c>
      <c r="K48" s="13">
        <f t="shared" si="1"/>
        <v>0</v>
      </c>
      <c r="L48" s="13">
        <f t="shared" si="2"/>
        <v>0</v>
      </c>
      <c r="M48" s="13">
        <f t="shared" si="3"/>
        <v>0</v>
      </c>
      <c r="N48" s="29"/>
    </row>
    <row r="49" spans="1:14" s="3" customFormat="1" ht="17.399999999999999" customHeight="1" x14ac:dyDescent="0.3">
      <c r="A49" s="17" t="s">
        <v>228</v>
      </c>
      <c r="B49" s="4" t="s">
        <v>220</v>
      </c>
      <c r="C49" s="13" t="s">
        <v>90</v>
      </c>
      <c r="D49" s="13">
        <f>D57/0.4</f>
        <v>165</v>
      </c>
      <c r="E49" s="13">
        <f t="shared" ref="E49:G49" si="4">E57/0.4</f>
        <v>34.249999999999993</v>
      </c>
      <c r="F49" s="13">
        <f t="shared" si="4"/>
        <v>82.249999999999986</v>
      </c>
      <c r="G49" s="13">
        <f t="shared" si="4"/>
        <v>281.49999999999994</v>
      </c>
      <c r="H49" s="13"/>
      <c r="I49" s="13"/>
      <c r="J49" s="13">
        <f t="shared" si="0"/>
        <v>0</v>
      </c>
      <c r="K49" s="13">
        <f t="shared" si="1"/>
        <v>0</v>
      </c>
      <c r="L49" s="13">
        <f t="shared" si="2"/>
        <v>0</v>
      </c>
      <c r="M49" s="13">
        <f t="shared" si="3"/>
        <v>0</v>
      </c>
      <c r="N49" s="29"/>
    </row>
    <row r="50" spans="1:14" s="3" customFormat="1" ht="17.399999999999999" customHeight="1" x14ac:dyDescent="0.3">
      <c r="A50" s="17" t="s">
        <v>229</v>
      </c>
      <c r="B50" s="4" t="s">
        <v>218</v>
      </c>
      <c r="C50" s="13" t="s">
        <v>41</v>
      </c>
      <c r="D50" s="13">
        <f>D49*1.55</f>
        <v>255.75</v>
      </c>
      <c r="E50" s="13">
        <f t="shared" ref="E50:G50" si="5">E49*1.55</f>
        <v>53.087499999999991</v>
      </c>
      <c r="F50" s="13">
        <f t="shared" si="5"/>
        <v>127.48749999999998</v>
      </c>
      <c r="G50" s="13">
        <f t="shared" si="5"/>
        <v>436.32499999999993</v>
      </c>
      <c r="H50" s="13"/>
      <c r="I50" s="13"/>
      <c r="J50" s="13">
        <f t="shared" si="0"/>
        <v>0</v>
      </c>
      <c r="K50" s="13">
        <f t="shared" si="1"/>
        <v>0</v>
      </c>
      <c r="L50" s="13">
        <f t="shared" si="2"/>
        <v>0</v>
      </c>
      <c r="M50" s="13">
        <f t="shared" si="3"/>
        <v>0</v>
      </c>
      <c r="N50" s="29"/>
    </row>
    <row r="51" spans="1:14" s="3" customFormat="1" ht="17.399999999999999" customHeight="1" x14ac:dyDescent="0.3">
      <c r="A51" s="17" t="s">
        <v>230</v>
      </c>
      <c r="B51" s="4" t="s">
        <v>219</v>
      </c>
      <c r="C51" s="13" t="s">
        <v>41</v>
      </c>
      <c r="D51" s="13">
        <f>D50</f>
        <v>255.75</v>
      </c>
      <c r="E51" s="13">
        <f t="shared" ref="E51:G52" si="6">E50</f>
        <v>53.087499999999991</v>
      </c>
      <c r="F51" s="13">
        <f t="shared" si="6"/>
        <v>127.48749999999998</v>
      </c>
      <c r="G51" s="13">
        <f t="shared" si="6"/>
        <v>436.32499999999993</v>
      </c>
      <c r="H51" s="13"/>
      <c r="I51" s="13"/>
      <c r="J51" s="13">
        <f t="shared" si="0"/>
        <v>0</v>
      </c>
      <c r="K51" s="13">
        <f t="shared" si="1"/>
        <v>0</v>
      </c>
      <c r="L51" s="13">
        <f t="shared" si="2"/>
        <v>0</v>
      </c>
      <c r="M51" s="13">
        <f t="shared" si="3"/>
        <v>0</v>
      </c>
      <c r="N51" s="29"/>
    </row>
    <row r="52" spans="1:14" s="3" customFormat="1" ht="17.399999999999999" customHeight="1" x14ac:dyDescent="0.3">
      <c r="A52" s="17" t="s">
        <v>231</v>
      </c>
      <c r="B52" s="4" t="s">
        <v>183</v>
      </c>
      <c r="C52" s="13" t="s">
        <v>41</v>
      </c>
      <c r="D52" s="13">
        <f>D51</f>
        <v>255.75</v>
      </c>
      <c r="E52" s="13">
        <f t="shared" si="6"/>
        <v>53.087499999999991</v>
      </c>
      <c r="F52" s="13">
        <f t="shared" si="6"/>
        <v>127.48749999999998</v>
      </c>
      <c r="G52" s="13">
        <f t="shared" si="6"/>
        <v>436.32499999999993</v>
      </c>
      <c r="H52" s="13"/>
      <c r="I52" s="13"/>
      <c r="J52" s="13">
        <f t="shared" si="0"/>
        <v>0</v>
      </c>
      <c r="K52" s="13">
        <f t="shared" si="1"/>
        <v>0</v>
      </c>
      <c r="L52" s="13">
        <f t="shared" si="2"/>
        <v>0</v>
      </c>
      <c r="M52" s="13">
        <f t="shared" si="3"/>
        <v>0</v>
      </c>
      <c r="N52" s="29"/>
    </row>
    <row r="53" spans="1:14" s="3" customFormat="1" ht="17.399999999999999" customHeight="1" x14ac:dyDescent="0.3">
      <c r="A53" s="17" t="s">
        <v>232</v>
      </c>
      <c r="B53" s="4" t="s">
        <v>221</v>
      </c>
      <c r="C53" s="13" t="s">
        <v>41</v>
      </c>
      <c r="D53" s="13">
        <f>D49*0.3</f>
        <v>49.5</v>
      </c>
      <c r="E53" s="13">
        <f t="shared" ref="E53:G53" si="7">E49*0.3</f>
        <v>10.274999999999997</v>
      </c>
      <c r="F53" s="13">
        <f t="shared" si="7"/>
        <v>24.674999999999994</v>
      </c>
      <c r="G53" s="13">
        <f t="shared" si="7"/>
        <v>84.449999999999974</v>
      </c>
      <c r="H53" s="13"/>
      <c r="I53" s="13"/>
      <c r="J53" s="13">
        <f t="shared" si="0"/>
        <v>0</v>
      </c>
      <c r="K53" s="13">
        <f t="shared" si="1"/>
        <v>0</v>
      </c>
      <c r="L53" s="13">
        <f t="shared" si="2"/>
        <v>0</v>
      </c>
      <c r="M53" s="13">
        <f t="shared" si="3"/>
        <v>0</v>
      </c>
      <c r="N53" s="29"/>
    </row>
    <row r="54" spans="1:14" s="3" customFormat="1" ht="17.399999999999999" customHeight="1" x14ac:dyDescent="0.3">
      <c r="A54" s="17" t="s">
        <v>233</v>
      </c>
      <c r="B54" s="4" t="s">
        <v>222</v>
      </c>
      <c r="C54" s="13" t="s">
        <v>41</v>
      </c>
      <c r="D54" s="13">
        <f>D53</f>
        <v>49.5</v>
      </c>
      <c r="E54" s="13">
        <f t="shared" ref="E54:G54" si="8">E53</f>
        <v>10.274999999999997</v>
      </c>
      <c r="F54" s="13">
        <f t="shared" si="8"/>
        <v>24.674999999999994</v>
      </c>
      <c r="G54" s="13">
        <f t="shared" si="8"/>
        <v>84.449999999999974</v>
      </c>
      <c r="H54" s="13"/>
      <c r="I54" s="13"/>
      <c r="J54" s="13">
        <f t="shared" si="0"/>
        <v>0</v>
      </c>
      <c r="K54" s="13">
        <f t="shared" si="1"/>
        <v>0</v>
      </c>
      <c r="L54" s="13">
        <f t="shared" si="2"/>
        <v>0</v>
      </c>
      <c r="M54" s="13">
        <f t="shared" si="3"/>
        <v>0</v>
      </c>
      <c r="N54" s="29"/>
    </row>
    <row r="55" spans="1:14" s="3" customFormat="1" ht="17.399999999999999" customHeight="1" x14ac:dyDescent="0.3">
      <c r="A55" s="17" t="s">
        <v>234</v>
      </c>
      <c r="B55" s="4" t="s">
        <v>185</v>
      </c>
      <c r="C55" s="13" t="s">
        <v>90</v>
      </c>
      <c r="D55" s="13">
        <f>D49</f>
        <v>165</v>
      </c>
      <c r="E55" s="13">
        <f t="shared" ref="E55:G55" si="9">E49</f>
        <v>34.249999999999993</v>
      </c>
      <c r="F55" s="13">
        <f t="shared" si="9"/>
        <v>82.249999999999986</v>
      </c>
      <c r="G55" s="13">
        <f t="shared" si="9"/>
        <v>281.49999999999994</v>
      </c>
      <c r="H55" s="13"/>
      <c r="I55" s="13"/>
      <c r="J55" s="13">
        <f t="shared" si="0"/>
        <v>0</v>
      </c>
      <c r="K55" s="13">
        <f t="shared" si="1"/>
        <v>0</v>
      </c>
      <c r="L55" s="13">
        <f t="shared" si="2"/>
        <v>0</v>
      </c>
      <c r="M55" s="13">
        <f t="shared" si="3"/>
        <v>0</v>
      </c>
      <c r="N55" s="29"/>
    </row>
    <row r="56" spans="1:14" s="3" customFormat="1" ht="17.399999999999999" customHeight="1" x14ac:dyDescent="0.3">
      <c r="A56" s="17" t="s">
        <v>235</v>
      </c>
      <c r="B56" s="4" t="s">
        <v>223</v>
      </c>
      <c r="C56" s="13" t="s">
        <v>90</v>
      </c>
      <c r="D56" s="13">
        <f>D55</f>
        <v>165</v>
      </c>
      <c r="E56" s="13">
        <f t="shared" ref="E56:G56" si="10">E55</f>
        <v>34.249999999999993</v>
      </c>
      <c r="F56" s="13">
        <f t="shared" si="10"/>
        <v>82.249999999999986</v>
      </c>
      <c r="G56" s="13">
        <f t="shared" si="10"/>
        <v>281.49999999999994</v>
      </c>
      <c r="H56" s="13"/>
      <c r="I56" s="13"/>
      <c r="J56" s="13">
        <f t="shared" si="0"/>
        <v>0</v>
      </c>
      <c r="K56" s="13">
        <f t="shared" si="1"/>
        <v>0</v>
      </c>
      <c r="L56" s="13">
        <f t="shared" si="2"/>
        <v>0</v>
      </c>
      <c r="M56" s="13">
        <f t="shared" si="3"/>
        <v>0</v>
      </c>
      <c r="N56" s="29"/>
    </row>
    <row r="57" spans="1:14" s="3" customFormat="1" ht="17.399999999999999" customHeight="1" x14ac:dyDescent="0.3">
      <c r="A57" s="17" t="s">
        <v>236</v>
      </c>
      <c r="B57" s="4" t="s">
        <v>113</v>
      </c>
      <c r="C57" s="13" t="s">
        <v>41</v>
      </c>
      <c r="D57" s="13">
        <v>66</v>
      </c>
      <c r="E57" s="13">
        <v>13.7</v>
      </c>
      <c r="F57" s="13">
        <v>32.9</v>
      </c>
      <c r="G57" s="13">
        <v>112.6</v>
      </c>
      <c r="H57" s="13"/>
      <c r="I57" s="13"/>
      <c r="J57" s="13">
        <f t="shared" si="0"/>
        <v>0</v>
      </c>
      <c r="K57" s="13">
        <f t="shared" si="1"/>
        <v>0</v>
      </c>
      <c r="L57" s="13">
        <f t="shared" si="2"/>
        <v>0</v>
      </c>
      <c r="M57" s="13">
        <f t="shared" si="3"/>
        <v>0</v>
      </c>
      <c r="N57" s="29"/>
    </row>
    <row r="58" spans="1:14" s="3" customFormat="1" ht="17.399999999999999" customHeight="1" x14ac:dyDescent="0.3">
      <c r="A58" s="17" t="s">
        <v>237</v>
      </c>
      <c r="B58" s="4" t="s">
        <v>224</v>
      </c>
      <c r="C58" s="13" t="s">
        <v>41</v>
      </c>
      <c r="D58" s="13">
        <v>66</v>
      </c>
      <c r="E58" s="13">
        <v>13.7</v>
      </c>
      <c r="F58" s="13">
        <v>32.9</v>
      </c>
      <c r="G58" s="13">
        <v>112.6</v>
      </c>
      <c r="H58" s="13"/>
      <c r="I58" s="13"/>
      <c r="J58" s="13">
        <f t="shared" si="0"/>
        <v>0</v>
      </c>
      <c r="K58" s="13">
        <f t="shared" si="1"/>
        <v>0</v>
      </c>
      <c r="L58" s="13">
        <f t="shared" si="2"/>
        <v>0</v>
      </c>
      <c r="M58" s="13">
        <f t="shared" si="3"/>
        <v>0</v>
      </c>
      <c r="N58" s="29"/>
    </row>
    <row r="59" spans="1:14" s="3" customFormat="1" ht="17.399999999999999" customHeight="1" x14ac:dyDescent="0.3">
      <c r="A59" s="17" t="s">
        <v>238</v>
      </c>
      <c r="B59" s="4" t="s">
        <v>225</v>
      </c>
      <c r="C59" s="13" t="s">
        <v>41</v>
      </c>
      <c r="D59" s="13">
        <f>D58</f>
        <v>66</v>
      </c>
      <c r="E59" s="13">
        <f>E58</f>
        <v>13.7</v>
      </c>
      <c r="F59" s="13">
        <f>F58</f>
        <v>32.9</v>
      </c>
      <c r="G59" s="13">
        <f>G58</f>
        <v>112.6</v>
      </c>
      <c r="H59" s="13"/>
      <c r="I59" s="13"/>
      <c r="J59" s="13">
        <f t="shared" si="0"/>
        <v>0</v>
      </c>
      <c r="K59" s="13">
        <f t="shared" si="1"/>
        <v>0</v>
      </c>
      <c r="L59" s="13">
        <f t="shared" si="2"/>
        <v>0</v>
      </c>
      <c r="M59" s="13">
        <f t="shared" si="3"/>
        <v>0</v>
      </c>
      <c r="N59" s="29"/>
    </row>
    <row r="60" spans="1:14" s="3" customFormat="1" ht="17.399999999999999" customHeight="1" x14ac:dyDescent="0.3">
      <c r="A60" s="17" t="s">
        <v>239</v>
      </c>
      <c r="B60" s="4" t="s">
        <v>46</v>
      </c>
      <c r="C60" s="13" t="s">
        <v>41</v>
      </c>
      <c r="D60" s="13">
        <v>66</v>
      </c>
      <c r="E60" s="13">
        <v>13.7</v>
      </c>
      <c r="F60" s="13">
        <v>32.9</v>
      </c>
      <c r="G60" s="13">
        <v>112.6</v>
      </c>
      <c r="H60" s="13"/>
      <c r="I60" s="13"/>
      <c r="J60" s="13">
        <f t="shared" si="0"/>
        <v>0</v>
      </c>
      <c r="K60" s="13">
        <f t="shared" si="1"/>
        <v>0</v>
      </c>
      <c r="L60" s="13">
        <f t="shared" si="2"/>
        <v>0</v>
      </c>
      <c r="M60" s="13">
        <f t="shared" si="3"/>
        <v>0</v>
      </c>
      <c r="N60" s="29"/>
    </row>
    <row r="61" spans="1:14" s="32" customFormat="1" ht="17.399999999999999" customHeight="1" x14ac:dyDescent="0.3">
      <c r="A61" s="33" t="s">
        <v>242</v>
      </c>
      <c r="B61" s="25" t="s">
        <v>243</v>
      </c>
      <c r="C61" s="18"/>
      <c r="D61" s="18"/>
      <c r="E61" s="18"/>
      <c r="F61" s="18"/>
      <c r="G61" s="18"/>
      <c r="H61" s="18"/>
      <c r="I61" s="18"/>
      <c r="J61" s="18"/>
      <c r="K61" s="18"/>
      <c r="L61" s="18"/>
      <c r="M61" s="18"/>
      <c r="N61" s="31"/>
    </row>
    <row r="62" spans="1:14" s="3" customFormat="1" ht="17.399999999999999" customHeight="1" x14ac:dyDescent="0.3">
      <c r="A62" s="17" t="s">
        <v>244</v>
      </c>
      <c r="B62" s="4" t="s">
        <v>248</v>
      </c>
      <c r="C62" s="13" t="s">
        <v>41</v>
      </c>
      <c r="D62" s="13">
        <f>D63*0.07+D64*0.2+D65*0.3</f>
        <v>20.5425</v>
      </c>
      <c r="E62" s="13">
        <f t="shared" ref="E62:F62" si="11">E63*0.07+E64*0.2+E65*0.3</f>
        <v>4.2641249999999991</v>
      </c>
      <c r="F62" s="13">
        <f t="shared" si="11"/>
        <v>10.240124999999997</v>
      </c>
      <c r="G62" s="13">
        <f>SUM(D62:F62)</f>
        <v>35.046749999999996</v>
      </c>
      <c r="H62" s="13"/>
      <c r="I62" s="13"/>
      <c r="J62" s="13">
        <f t="shared" si="0"/>
        <v>0</v>
      </c>
      <c r="K62" s="13">
        <f t="shared" si="1"/>
        <v>0</v>
      </c>
      <c r="L62" s="13">
        <f t="shared" si="2"/>
        <v>0</v>
      </c>
      <c r="M62" s="13">
        <f t="shared" si="3"/>
        <v>0</v>
      </c>
      <c r="N62" s="29"/>
    </row>
    <row r="63" spans="1:14" s="3" customFormat="1" ht="17.399999999999999" customHeight="1" x14ac:dyDescent="0.3">
      <c r="A63" s="17" t="s">
        <v>245</v>
      </c>
      <c r="B63" s="4" t="s">
        <v>249</v>
      </c>
      <c r="C63" s="13" t="s">
        <v>90</v>
      </c>
      <c r="D63" s="13">
        <f>D57/0.4*0.6</f>
        <v>99</v>
      </c>
      <c r="E63" s="13">
        <f t="shared" ref="E63:F63" si="12">E57/0.4*0.6</f>
        <v>20.549999999999994</v>
      </c>
      <c r="F63" s="13">
        <f t="shared" si="12"/>
        <v>49.349999999999987</v>
      </c>
      <c r="G63" s="13">
        <f t="shared" ref="G63:G65" si="13">SUM(D63:F63)</f>
        <v>168.89999999999998</v>
      </c>
      <c r="H63" s="13"/>
      <c r="I63" s="13"/>
      <c r="J63" s="13">
        <f t="shared" si="0"/>
        <v>0</v>
      </c>
      <c r="K63" s="13">
        <f t="shared" si="1"/>
        <v>0</v>
      </c>
      <c r="L63" s="13">
        <f t="shared" si="2"/>
        <v>0</v>
      </c>
      <c r="M63" s="13">
        <f t="shared" si="3"/>
        <v>0</v>
      </c>
      <c r="N63" s="29"/>
    </row>
    <row r="64" spans="1:14" s="3" customFormat="1" ht="17.399999999999999" customHeight="1" x14ac:dyDescent="0.3">
      <c r="A64" s="17" t="s">
        <v>246</v>
      </c>
      <c r="B64" s="4" t="s">
        <v>250</v>
      </c>
      <c r="C64" s="13" t="s">
        <v>90</v>
      </c>
      <c r="D64" s="13">
        <f>D63/0.6*0.3</f>
        <v>49.5</v>
      </c>
      <c r="E64" s="13">
        <f t="shared" ref="E64:F64" si="14">E63/0.6*0.3</f>
        <v>10.274999999999997</v>
      </c>
      <c r="F64" s="13">
        <f t="shared" si="14"/>
        <v>24.674999999999994</v>
      </c>
      <c r="G64" s="13">
        <f t="shared" si="13"/>
        <v>84.449999999999989</v>
      </c>
      <c r="H64" s="13"/>
      <c r="I64" s="13"/>
      <c r="J64" s="13">
        <f t="shared" si="0"/>
        <v>0</v>
      </c>
      <c r="K64" s="13">
        <f t="shared" si="1"/>
        <v>0</v>
      </c>
      <c r="L64" s="13">
        <f t="shared" si="2"/>
        <v>0</v>
      </c>
      <c r="M64" s="13">
        <f t="shared" si="3"/>
        <v>0</v>
      </c>
      <c r="N64" s="29"/>
    </row>
    <row r="65" spans="1:14" s="3" customFormat="1" ht="17.399999999999999" customHeight="1" x14ac:dyDescent="0.3">
      <c r="A65" s="17" t="s">
        <v>247</v>
      </c>
      <c r="B65" s="4" t="s">
        <v>251</v>
      </c>
      <c r="C65" s="13" t="s">
        <v>90</v>
      </c>
      <c r="D65" s="13">
        <f>D64/0.4*0.1</f>
        <v>12.375</v>
      </c>
      <c r="E65" s="13">
        <f t="shared" ref="E65:F65" si="15">E64/0.4*0.1</f>
        <v>2.5687499999999992</v>
      </c>
      <c r="F65" s="13">
        <f t="shared" si="15"/>
        <v>6.1687499999999984</v>
      </c>
      <c r="G65" s="13">
        <f t="shared" si="13"/>
        <v>21.112499999999997</v>
      </c>
      <c r="H65" s="13"/>
      <c r="I65" s="13"/>
      <c r="J65" s="13">
        <f t="shared" si="0"/>
        <v>0</v>
      </c>
      <c r="K65" s="13">
        <f t="shared" si="1"/>
        <v>0</v>
      </c>
      <c r="L65" s="13">
        <f t="shared" si="2"/>
        <v>0</v>
      </c>
      <c r="M65" s="13">
        <f t="shared" si="3"/>
        <v>0</v>
      </c>
      <c r="N65" s="29"/>
    </row>
    <row r="66" spans="1:14" s="32" customFormat="1" ht="17.399999999999999" customHeight="1" x14ac:dyDescent="0.3">
      <c r="A66" s="18" t="s">
        <v>24</v>
      </c>
      <c r="B66" s="25" t="s">
        <v>25</v>
      </c>
      <c r="C66" s="18" t="s">
        <v>41</v>
      </c>
      <c r="D66" s="18">
        <v>0</v>
      </c>
      <c r="E66" s="18">
        <v>0</v>
      </c>
      <c r="F66" s="18">
        <v>224.4</v>
      </c>
      <c r="G66" s="18">
        <v>224.4</v>
      </c>
      <c r="H66" s="18"/>
      <c r="I66" s="18"/>
      <c r="J66" s="18"/>
      <c r="K66" s="18"/>
      <c r="L66" s="18"/>
      <c r="M66" s="18"/>
      <c r="N66" s="31" t="s">
        <v>241</v>
      </c>
    </row>
    <row r="67" spans="1:14" s="3" customFormat="1" ht="17.399999999999999" customHeight="1" x14ac:dyDescent="0.3">
      <c r="A67" s="13" t="s">
        <v>61</v>
      </c>
      <c r="B67" s="4" t="s">
        <v>205</v>
      </c>
      <c r="C67" s="13" t="s">
        <v>41</v>
      </c>
      <c r="D67" s="13">
        <v>0</v>
      </c>
      <c r="E67" s="13">
        <v>0</v>
      </c>
      <c r="F67" s="13">
        <v>224.4</v>
      </c>
      <c r="G67" s="13">
        <v>224.4</v>
      </c>
      <c r="H67" s="13"/>
      <c r="I67" s="13"/>
      <c r="J67" s="13">
        <f t="shared" si="0"/>
        <v>0</v>
      </c>
      <c r="K67" s="13">
        <f t="shared" si="1"/>
        <v>0</v>
      </c>
      <c r="L67" s="13">
        <f t="shared" si="2"/>
        <v>0</v>
      </c>
      <c r="M67" s="13">
        <f t="shared" si="3"/>
        <v>0</v>
      </c>
      <c r="N67" s="29"/>
    </row>
    <row r="68" spans="1:14" s="32" customFormat="1" ht="27.6" x14ac:dyDescent="0.3">
      <c r="A68" s="18" t="s">
        <v>95</v>
      </c>
      <c r="B68" s="25" t="s">
        <v>16</v>
      </c>
      <c r="C68" s="18"/>
      <c r="D68" s="18">
        <f>D70</f>
        <v>465.98</v>
      </c>
      <c r="E68" s="18">
        <f>E70</f>
        <v>406</v>
      </c>
      <c r="F68" s="18">
        <f>F70</f>
        <v>0</v>
      </c>
      <c r="G68" s="18">
        <f>SUM(D68:F68)</f>
        <v>871.98</v>
      </c>
      <c r="H68" s="18"/>
      <c r="I68" s="18"/>
      <c r="J68" s="18"/>
      <c r="K68" s="18"/>
      <c r="L68" s="18"/>
      <c r="M68" s="18"/>
      <c r="N68" s="31" t="s">
        <v>261</v>
      </c>
    </row>
    <row r="69" spans="1:14" s="3" customFormat="1" ht="18" customHeight="1" x14ac:dyDescent="0.3">
      <c r="A69" s="19" t="s">
        <v>96</v>
      </c>
      <c r="B69" s="4" t="s">
        <v>37</v>
      </c>
      <c r="C69" s="13" t="s">
        <v>41</v>
      </c>
      <c r="D69" s="13">
        <v>465.98</v>
      </c>
      <c r="E69" s="13">
        <v>406</v>
      </c>
      <c r="F69" s="13">
        <v>0</v>
      </c>
      <c r="G69" s="14">
        <f>SUM(D69:F69)</f>
        <v>871.98</v>
      </c>
      <c r="H69" s="13"/>
      <c r="I69" s="13"/>
      <c r="J69" s="13">
        <f t="shared" si="0"/>
        <v>0</v>
      </c>
      <c r="K69" s="13">
        <f t="shared" si="1"/>
        <v>0</v>
      </c>
      <c r="L69" s="13">
        <f t="shared" si="2"/>
        <v>0</v>
      </c>
      <c r="M69" s="13">
        <f t="shared" si="3"/>
        <v>0</v>
      </c>
      <c r="N69" s="29" t="s">
        <v>240</v>
      </c>
    </row>
    <row r="70" spans="1:14" s="3" customFormat="1" ht="18" customHeight="1" x14ac:dyDescent="0.3">
      <c r="A70" s="19" t="s">
        <v>97</v>
      </c>
      <c r="B70" s="4" t="s">
        <v>207</v>
      </c>
      <c r="C70" s="13" t="s">
        <v>41</v>
      </c>
      <c r="D70" s="13">
        <v>465.98</v>
      </c>
      <c r="E70" s="13">
        <v>406</v>
      </c>
      <c r="F70" s="13">
        <v>0</v>
      </c>
      <c r="G70" s="14">
        <f>SUM(D70:F70)</f>
        <v>871.98</v>
      </c>
      <c r="H70" s="13"/>
      <c r="I70" s="13"/>
      <c r="J70" s="13">
        <f t="shared" si="0"/>
        <v>0</v>
      </c>
      <c r="K70" s="13">
        <f t="shared" si="1"/>
        <v>0</v>
      </c>
      <c r="L70" s="13">
        <f t="shared" si="2"/>
        <v>0</v>
      </c>
      <c r="M70" s="13">
        <f t="shared" si="3"/>
        <v>0</v>
      </c>
      <c r="N70" s="29" t="s">
        <v>240</v>
      </c>
    </row>
    <row r="71" spans="1:14" s="3" customFormat="1" ht="18" customHeight="1" x14ac:dyDescent="0.3">
      <c r="A71" s="19" t="s">
        <v>98</v>
      </c>
      <c r="B71" s="4" t="s">
        <v>205</v>
      </c>
      <c r="C71" s="13" t="s">
        <v>41</v>
      </c>
      <c r="D71" s="13">
        <v>465.98</v>
      </c>
      <c r="E71" s="13">
        <v>406</v>
      </c>
      <c r="F71" s="13">
        <v>0</v>
      </c>
      <c r="G71" s="14">
        <f>SUM(D71:F71)</f>
        <v>871.98</v>
      </c>
      <c r="H71" s="13"/>
      <c r="I71" s="13"/>
      <c r="J71" s="13">
        <f t="shared" si="0"/>
        <v>0</v>
      </c>
      <c r="K71" s="13">
        <f t="shared" si="1"/>
        <v>0</v>
      </c>
      <c r="L71" s="13">
        <f t="shared" si="2"/>
        <v>0</v>
      </c>
      <c r="M71" s="13">
        <f t="shared" si="3"/>
        <v>0</v>
      </c>
      <c r="N71" s="29" t="s">
        <v>240</v>
      </c>
    </row>
    <row r="72" spans="1:14" s="32" customFormat="1" ht="16.8" customHeight="1" x14ac:dyDescent="0.3">
      <c r="A72" s="18" t="s">
        <v>48</v>
      </c>
      <c r="B72" s="25" t="s">
        <v>26</v>
      </c>
      <c r="C72" s="18" t="s">
        <v>41</v>
      </c>
      <c r="D72" s="18">
        <f>D92+D95+D99+D103+D106</f>
        <v>363.4</v>
      </c>
      <c r="E72" s="18">
        <f>E92+E95+E99+E103+E106</f>
        <v>78.98</v>
      </c>
      <c r="F72" s="18">
        <f>F92+F95+F99+F103+F106</f>
        <v>229.27199999999999</v>
      </c>
      <c r="G72" s="18">
        <f>G73+G92+G95+G99+G103+G106</f>
        <v>739.21199999999988</v>
      </c>
      <c r="H72" s="18"/>
      <c r="I72" s="18"/>
      <c r="J72" s="18"/>
      <c r="K72" s="18"/>
      <c r="L72" s="18"/>
      <c r="M72" s="18"/>
      <c r="N72" s="31"/>
    </row>
    <row r="73" spans="1:14" s="32" customFormat="1" ht="16.8" customHeight="1" x14ac:dyDescent="0.3">
      <c r="A73" s="18" t="s">
        <v>157</v>
      </c>
      <c r="B73" s="25" t="s">
        <v>171</v>
      </c>
      <c r="C73" s="18"/>
      <c r="D73" s="18">
        <f>D74</f>
        <v>24</v>
      </c>
      <c r="E73" s="18">
        <f t="shared" ref="E73:F73" si="16">E74</f>
        <v>14.399999999999999</v>
      </c>
      <c r="F73" s="18">
        <f t="shared" si="16"/>
        <v>29.160000000000004</v>
      </c>
      <c r="G73" s="18">
        <f>SUM(D73:F73)</f>
        <v>67.56</v>
      </c>
      <c r="H73" s="18"/>
      <c r="I73" s="18"/>
      <c r="J73" s="18"/>
      <c r="K73" s="18"/>
      <c r="L73" s="18"/>
      <c r="M73" s="18"/>
      <c r="N73" s="31"/>
    </row>
    <row r="74" spans="1:14" s="3" customFormat="1" ht="16.8" customHeight="1" x14ac:dyDescent="0.3">
      <c r="A74" s="13" t="s">
        <v>158</v>
      </c>
      <c r="B74" s="4" t="s">
        <v>94</v>
      </c>
      <c r="C74" s="13" t="s">
        <v>90</v>
      </c>
      <c r="D74" s="13">
        <v>24</v>
      </c>
      <c r="E74" s="13">
        <f>2.4*6</f>
        <v>14.399999999999999</v>
      </c>
      <c r="F74" s="13">
        <f>4.86*6</f>
        <v>29.160000000000004</v>
      </c>
      <c r="G74" s="13">
        <f>SUM(D74:F74)</f>
        <v>67.56</v>
      </c>
      <c r="H74" s="13"/>
      <c r="I74" s="13"/>
      <c r="J74" s="13">
        <f t="shared" si="0"/>
        <v>0</v>
      </c>
      <c r="K74" s="13">
        <f t="shared" si="1"/>
        <v>0</v>
      </c>
      <c r="L74" s="13">
        <f t="shared" si="2"/>
        <v>0</v>
      </c>
      <c r="M74" s="13">
        <f t="shared" si="3"/>
        <v>0</v>
      </c>
      <c r="N74" s="29"/>
    </row>
    <row r="75" spans="1:14" s="3" customFormat="1" ht="16.8" customHeight="1" x14ac:dyDescent="0.3">
      <c r="A75" s="13" t="s">
        <v>159</v>
      </c>
      <c r="B75" s="4" t="s">
        <v>114</v>
      </c>
      <c r="C75" s="13" t="s">
        <v>90</v>
      </c>
      <c r="D75" s="13">
        <v>24</v>
      </c>
      <c r="E75" s="13">
        <f>E74</f>
        <v>14.399999999999999</v>
      </c>
      <c r="F75" s="13">
        <f>F74</f>
        <v>29.160000000000004</v>
      </c>
      <c r="G75" s="13">
        <f t="shared" ref="G75:G106" si="17">SUM(D75:F75)</f>
        <v>67.56</v>
      </c>
      <c r="H75" s="13"/>
      <c r="I75" s="13"/>
      <c r="J75" s="13">
        <f t="shared" si="0"/>
        <v>0</v>
      </c>
      <c r="K75" s="13">
        <f t="shared" si="1"/>
        <v>0</v>
      </c>
      <c r="L75" s="13">
        <f t="shared" si="2"/>
        <v>0</v>
      </c>
      <c r="M75" s="13">
        <f t="shared" si="3"/>
        <v>0</v>
      </c>
      <c r="N75" s="29"/>
    </row>
    <row r="76" spans="1:14" s="32" customFormat="1" ht="16.8" customHeight="1" x14ac:dyDescent="0.3">
      <c r="A76" s="18" t="s">
        <v>160</v>
      </c>
      <c r="B76" s="25" t="s">
        <v>174</v>
      </c>
      <c r="C76" s="18"/>
      <c r="D76" s="18">
        <f>D77</f>
        <v>33</v>
      </c>
      <c r="E76" s="18">
        <f t="shared" ref="E76:F76" si="18">E77</f>
        <v>0</v>
      </c>
      <c r="F76" s="18">
        <f t="shared" si="18"/>
        <v>0</v>
      </c>
      <c r="G76" s="18">
        <f>SUM(D76:F76)</f>
        <v>33</v>
      </c>
      <c r="H76" s="18"/>
      <c r="I76" s="18"/>
      <c r="J76" s="18"/>
      <c r="K76" s="18"/>
      <c r="L76" s="18"/>
      <c r="M76" s="18"/>
      <c r="N76" s="31"/>
    </row>
    <row r="77" spans="1:14" s="3" customFormat="1" ht="16.8" customHeight="1" x14ac:dyDescent="0.3">
      <c r="A77" s="13" t="s">
        <v>161</v>
      </c>
      <c r="B77" s="4" t="s">
        <v>94</v>
      </c>
      <c r="C77" s="13" t="s">
        <v>90</v>
      </c>
      <c r="D77" s="13">
        <v>33</v>
      </c>
      <c r="E77" s="13">
        <v>0</v>
      </c>
      <c r="F77" s="13">
        <v>0</v>
      </c>
      <c r="G77" s="13">
        <f>SUM(D77:F77)</f>
        <v>33</v>
      </c>
      <c r="H77" s="13"/>
      <c r="I77" s="13"/>
      <c r="J77" s="13">
        <f t="shared" si="0"/>
        <v>0</v>
      </c>
      <c r="K77" s="13">
        <f t="shared" si="1"/>
        <v>0</v>
      </c>
      <c r="L77" s="13">
        <f t="shared" si="2"/>
        <v>0</v>
      </c>
      <c r="M77" s="13">
        <f t="shared" si="3"/>
        <v>0</v>
      </c>
      <c r="N77" s="29"/>
    </row>
    <row r="78" spans="1:14" s="3" customFormat="1" ht="16.8" customHeight="1" x14ac:dyDescent="0.3">
      <c r="A78" s="13" t="s">
        <v>162</v>
      </c>
      <c r="B78" s="4" t="s">
        <v>114</v>
      </c>
      <c r="C78" s="13" t="s">
        <v>90</v>
      </c>
      <c r="D78" s="13">
        <v>33</v>
      </c>
      <c r="E78" s="13">
        <f>E77</f>
        <v>0</v>
      </c>
      <c r="F78" s="13">
        <f>F77</f>
        <v>0</v>
      </c>
      <c r="G78" s="13">
        <f t="shared" ref="G78" si="19">SUM(D78:F78)</f>
        <v>33</v>
      </c>
      <c r="H78" s="13"/>
      <c r="I78" s="13"/>
      <c r="J78" s="13">
        <f t="shared" si="0"/>
        <v>0</v>
      </c>
      <c r="K78" s="13">
        <f t="shared" si="1"/>
        <v>0</v>
      </c>
      <c r="L78" s="13">
        <f t="shared" si="2"/>
        <v>0</v>
      </c>
      <c r="M78" s="13">
        <f t="shared" si="3"/>
        <v>0</v>
      </c>
      <c r="N78" s="29"/>
    </row>
    <row r="79" spans="1:14" s="32" customFormat="1" ht="16.8" customHeight="1" x14ac:dyDescent="0.3">
      <c r="A79" s="18" t="s">
        <v>163</v>
      </c>
      <c r="B79" s="25" t="s">
        <v>172</v>
      </c>
      <c r="C79" s="18"/>
      <c r="D79" s="18">
        <f>D80</f>
        <v>186.39999999999998</v>
      </c>
      <c r="E79" s="18">
        <f>(3.88+9.42+0.57+2.03)*2+6.06*2+3.7*2+0.8*2</f>
        <v>52.92</v>
      </c>
      <c r="F79" s="18">
        <f>F80</f>
        <v>35.699999999999996</v>
      </c>
      <c r="G79" s="18">
        <f>SUM(D79:F79)</f>
        <v>275.02</v>
      </c>
      <c r="H79" s="18"/>
      <c r="I79" s="18"/>
      <c r="J79" s="18"/>
      <c r="K79" s="18"/>
      <c r="L79" s="18"/>
      <c r="M79" s="18"/>
      <c r="N79" s="31"/>
    </row>
    <row r="80" spans="1:14" s="3" customFormat="1" ht="16.8" customHeight="1" x14ac:dyDescent="0.3">
      <c r="A80" s="13" t="s">
        <v>179</v>
      </c>
      <c r="B80" s="4" t="s">
        <v>94</v>
      </c>
      <c r="C80" s="13" t="s">
        <v>90</v>
      </c>
      <c r="D80" s="13">
        <f>1.75*6+66.3+109.6</f>
        <v>186.39999999999998</v>
      </c>
      <c r="E80" s="13">
        <f>E79</f>
        <v>52.92</v>
      </c>
      <c r="F80" s="13">
        <f>7.6*3+12.9</f>
        <v>35.699999999999996</v>
      </c>
      <c r="G80" s="13">
        <f>SUM(D80:F80)</f>
        <v>275.02</v>
      </c>
      <c r="H80" s="13"/>
      <c r="I80" s="13"/>
      <c r="J80" s="13">
        <f t="shared" si="0"/>
        <v>0</v>
      </c>
      <c r="K80" s="13">
        <f t="shared" si="1"/>
        <v>0</v>
      </c>
      <c r="L80" s="13">
        <f t="shared" si="2"/>
        <v>0</v>
      </c>
      <c r="M80" s="13">
        <f t="shared" si="3"/>
        <v>0</v>
      </c>
      <c r="N80" s="29"/>
    </row>
    <row r="81" spans="1:14" s="3" customFormat="1" ht="16.8" customHeight="1" x14ac:dyDescent="0.3">
      <c r="A81" s="13" t="s">
        <v>180</v>
      </c>
      <c r="B81" s="4" t="s">
        <v>114</v>
      </c>
      <c r="C81" s="13" t="s">
        <v>90</v>
      </c>
      <c r="D81" s="13">
        <f>D80</f>
        <v>186.39999999999998</v>
      </c>
      <c r="E81" s="13">
        <f>E79</f>
        <v>52.92</v>
      </c>
      <c r="F81" s="13">
        <f>F80</f>
        <v>35.699999999999996</v>
      </c>
      <c r="G81" s="13">
        <f t="shared" ref="G81" si="20">SUM(D81:F81)</f>
        <v>275.02</v>
      </c>
      <c r="H81" s="13"/>
      <c r="I81" s="13"/>
      <c r="J81" s="13">
        <f t="shared" ref="J81:J144" si="21">I81+H81</f>
        <v>0</v>
      </c>
      <c r="K81" s="13">
        <f t="shared" ref="K81:K144" si="22">G81*H81</f>
        <v>0</v>
      </c>
      <c r="L81" s="13">
        <f t="shared" ref="L81:L144" si="23">G81*I81</f>
        <v>0</v>
      </c>
      <c r="M81" s="13">
        <f t="shared" ref="M81:M144" si="24">L81+K81</f>
        <v>0</v>
      </c>
      <c r="N81" s="29"/>
    </row>
    <row r="82" spans="1:14" s="32" customFormat="1" ht="16.8" customHeight="1" x14ac:dyDescent="0.3">
      <c r="A82" s="18" t="s">
        <v>176</v>
      </c>
      <c r="B82" s="25" t="s">
        <v>175</v>
      </c>
      <c r="C82" s="18"/>
      <c r="D82" s="18">
        <f>D83</f>
        <v>0</v>
      </c>
      <c r="E82" s="18">
        <v>0</v>
      </c>
      <c r="F82" s="18">
        <f>F83</f>
        <v>27</v>
      </c>
      <c r="G82" s="18">
        <f>SUM(D82:F82)</f>
        <v>27</v>
      </c>
      <c r="H82" s="18"/>
      <c r="I82" s="18"/>
      <c r="J82" s="18"/>
      <c r="K82" s="18"/>
      <c r="L82" s="18"/>
      <c r="M82" s="18"/>
      <c r="N82" s="31"/>
    </row>
    <row r="83" spans="1:14" s="3" customFormat="1" ht="16.8" customHeight="1" x14ac:dyDescent="0.3">
      <c r="A83" s="13" t="s">
        <v>177</v>
      </c>
      <c r="B83" s="4" t="s">
        <v>94</v>
      </c>
      <c r="C83" s="13" t="s">
        <v>90</v>
      </c>
      <c r="D83" s="13">
        <v>0</v>
      </c>
      <c r="E83" s="13">
        <v>0</v>
      </c>
      <c r="F83" s="13">
        <f>6.75*4</f>
        <v>27</v>
      </c>
      <c r="G83" s="13">
        <f>SUM(D83:F83)</f>
        <v>27</v>
      </c>
      <c r="H83" s="13"/>
      <c r="I83" s="13"/>
      <c r="J83" s="13">
        <f t="shared" si="21"/>
        <v>0</v>
      </c>
      <c r="K83" s="13">
        <f t="shared" si="22"/>
        <v>0</v>
      </c>
      <c r="L83" s="13">
        <f t="shared" si="23"/>
        <v>0</v>
      </c>
      <c r="M83" s="13">
        <f t="shared" si="24"/>
        <v>0</v>
      </c>
      <c r="N83" s="29"/>
    </row>
    <row r="84" spans="1:14" s="3" customFormat="1" ht="16.8" customHeight="1" x14ac:dyDescent="0.3">
      <c r="A84" s="13" t="s">
        <v>178</v>
      </c>
      <c r="B84" s="4" t="s">
        <v>114</v>
      </c>
      <c r="C84" s="13" t="s">
        <v>90</v>
      </c>
      <c r="D84" s="13">
        <f>D83</f>
        <v>0</v>
      </c>
      <c r="E84" s="13">
        <v>0</v>
      </c>
      <c r="F84" s="13">
        <f>F83</f>
        <v>27</v>
      </c>
      <c r="G84" s="13">
        <f t="shared" ref="G84" si="25">SUM(D84:F84)</f>
        <v>27</v>
      </c>
      <c r="H84" s="13"/>
      <c r="I84" s="13"/>
      <c r="J84" s="13">
        <f t="shared" si="21"/>
        <v>0</v>
      </c>
      <c r="K84" s="13">
        <f t="shared" si="22"/>
        <v>0</v>
      </c>
      <c r="L84" s="13">
        <f t="shared" si="23"/>
        <v>0</v>
      </c>
      <c r="M84" s="13">
        <f t="shared" si="24"/>
        <v>0</v>
      </c>
      <c r="N84" s="29"/>
    </row>
    <row r="85" spans="1:14" s="32" customFormat="1" ht="16.8" customHeight="1" x14ac:dyDescent="0.3">
      <c r="A85" s="18" t="s">
        <v>173</v>
      </c>
      <c r="B85" s="25" t="s">
        <v>164</v>
      </c>
      <c r="C85" s="18"/>
      <c r="D85" s="18">
        <f>D87</f>
        <v>18.079999999999998</v>
      </c>
      <c r="E85" s="18">
        <f>E87</f>
        <v>10.54</v>
      </c>
      <c r="F85" s="18">
        <f>F87</f>
        <v>33.22</v>
      </c>
      <c r="G85" s="18">
        <f t="shared" ref="G85:G90" si="26">SUM(D85:F85)</f>
        <v>61.839999999999996</v>
      </c>
      <c r="H85" s="18"/>
      <c r="I85" s="18"/>
      <c r="J85" s="18"/>
      <c r="K85" s="18"/>
      <c r="L85" s="18"/>
      <c r="M85" s="18"/>
      <c r="N85" s="31"/>
    </row>
    <row r="86" spans="1:14" s="3" customFormat="1" ht="16.8" customHeight="1" x14ac:dyDescent="0.3">
      <c r="A86" s="13" t="s">
        <v>167</v>
      </c>
      <c r="B86" s="4" t="s">
        <v>112</v>
      </c>
      <c r="C86" s="13" t="s">
        <v>41</v>
      </c>
      <c r="D86" s="13">
        <f>D88*1.61</f>
        <v>29.108799999999999</v>
      </c>
      <c r="E86" s="13">
        <f>E88*1.61</f>
        <v>16.9694</v>
      </c>
      <c r="F86" s="13">
        <f>F88*1.61</f>
        <v>53.484200000000001</v>
      </c>
      <c r="G86" s="13">
        <f t="shared" si="26"/>
        <v>99.562399999999997</v>
      </c>
      <c r="H86" s="13"/>
      <c r="I86" s="13"/>
      <c r="J86" s="13">
        <f t="shared" si="21"/>
        <v>0</v>
      </c>
      <c r="K86" s="13">
        <f t="shared" si="22"/>
        <v>0</v>
      </c>
      <c r="L86" s="13">
        <f t="shared" si="23"/>
        <v>0</v>
      </c>
      <c r="M86" s="13">
        <f t="shared" si="24"/>
        <v>0</v>
      </c>
      <c r="N86" s="29"/>
    </row>
    <row r="87" spans="1:14" s="3" customFormat="1" ht="16.8" customHeight="1" x14ac:dyDescent="0.3">
      <c r="A87" s="13" t="s">
        <v>166</v>
      </c>
      <c r="B87" s="4" t="s">
        <v>94</v>
      </c>
      <c r="C87" s="13" t="s">
        <v>90</v>
      </c>
      <c r="D87" s="13">
        <f>9.04*2</f>
        <v>18.079999999999998</v>
      </c>
      <c r="E87" s="13">
        <f>2.84*2+4.86</f>
        <v>10.54</v>
      </c>
      <c r="F87" s="13">
        <f>(2.84*2+4.86*2)*2+2.42</f>
        <v>33.22</v>
      </c>
      <c r="G87" s="13">
        <f t="shared" si="26"/>
        <v>61.839999999999996</v>
      </c>
      <c r="H87" s="13"/>
      <c r="I87" s="13"/>
      <c r="J87" s="13">
        <f t="shared" si="21"/>
        <v>0</v>
      </c>
      <c r="K87" s="13">
        <f t="shared" si="22"/>
        <v>0</v>
      </c>
      <c r="L87" s="13">
        <f t="shared" si="23"/>
        <v>0</v>
      </c>
      <c r="M87" s="13">
        <f t="shared" si="24"/>
        <v>0</v>
      </c>
      <c r="N87" s="29"/>
    </row>
    <row r="88" spans="1:14" s="3" customFormat="1" ht="16.8" customHeight="1" x14ac:dyDescent="0.3">
      <c r="A88" s="13" t="s">
        <v>165</v>
      </c>
      <c r="B88" s="4" t="s">
        <v>114</v>
      </c>
      <c r="C88" s="13" t="s">
        <v>90</v>
      </c>
      <c r="D88" s="13">
        <f>D87</f>
        <v>18.079999999999998</v>
      </c>
      <c r="E88" s="13">
        <f>E87</f>
        <v>10.54</v>
      </c>
      <c r="F88" s="13">
        <f>F87</f>
        <v>33.22</v>
      </c>
      <c r="G88" s="13">
        <f t="shared" si="26"/>
        <v>61.839999999999996</v>
      </c>
      <c r="H88" s="13"/>
      <c r="I88" s="13"/>
      <c r="J88" s="13">
        <f t="shared" si="21"/>
        <v>0</v>
      </c>
      <c r="K88" s="13">
        <f t="shared" si="22"/>
        <v>0</v>
      </c>
      <c r="L88" s="13">
        <f t="shared" si="23"/>
        <v>0</v>
      </c>
      <c r="M88" s="13">
        <f t="shared" si="24"/>
        <v>0</v>
      </c>
      <c r="N88" s="29"/>
    </row>
    <row r="89" spans="1:14" s="32" customFormat="1" ht="16.8" customHeight="1" x14ac:dyDescent="0.3">
      <c r="A89" s="18" t="s">
        <v>169</v>
      </c>
      <c r="B89" s="25" t="s">
        <v>204</v>
      </c>
      <c r="C89" s="18"/>
      <c r="D89" s="18">
        <v>177.70000000000002</v>
      </c>
      <c r="E89" s="18">
        <v>0</v>
      </c>
      <c r="F89" s="18">
        <f>F90</f>
        <v>0</v>
      </c>
      <c r="G89" s="18">
        <f t="shared" si="26"/>
        <v>177.70000000000002</v>
      </c>
      <c r="H89" s="18"/>
      <c r="I89" s="18"/>
      <c r="J89" s="18"/>
      <c r="K89" s="18"/>
      <c r="L89" s="18"/>
      <c r="M89" s="18"/>
      <c r="N89" s="31"/>
    </row>
    <row r="90" spans="1:14" s="3" customFormat="1" ht="16.8" customHeight="1" x14ac:dyDescent="0.3">
      <c r="A90" s="13" t="s">
        <v>168</v>
      </c>
      <c r="B90" s="4" t="s">
        <v>94</v>
      </c>
      <c r="C90" s="13" t="s">
        <v>90</v>
      </c>
      <c r="D90" s="13">
        <v>18.54</v>
      </c>
      <c r="E90" s="13">
        <v>0</v>
      </c>
      <c r="F90" s="13">
        <v>0</v>
      </c>
      <c r="G90" s="13">
        <f t="shared" si="26"/>
        <v>18.54</v>
      </c>
      <c r="H90" s="13"/>
      <c r="I90" s="13"/>
      <c r="J90" s="13">
        <f t="shared" si="21"/>
        <v>0</v>
      </c>
      <c r="K90" s="13">
        <f t="shared" si="22"/>
        <v>0</v>
      </c>
      <c r="L90" s="13">
        <f t="shared" si="23"/>
        <v>0</v>
      </c>
      <c r="M90" s="13">
        <f t="shared" si="24"/>
        <v>0</v>
      </c>
      <c r="N90" s="29"/>
    </row>
    <row r="91" spans="1:14" s="3" customFormat="1" ht="16.8" customHeight="1" x14ac:dyDescent="0.3">
      <c r="A91" s="13" t="s">
        <v>170</v>
      </c>
      <c r="B91" s="4" t="s">
        <v>114</v>
      </c>
      <c r="C91" s="13" t="s">
        <v>90</v>
      </c>
      <c r="D91" s="13">
        <v>18.54</v>
      </c>
      <c r="E91" s="13">
        <v>0</v>
      </c>
      <c r="F91" s="13">
        <f>F90</f>
        <v>0</v>
      </c>
      <c r="G91" s="13">
        <f t="shared" ref="G91" si="27">SUM(D91:F91)</f>
        <v>18.54</v>
      </c>
      <c r="H91" s="13"/>
      <c r="I91" s="13"/>
      <c r="J91" s="13">
        <f t="shared" si="21"/>
        <v>0</v>
      </c>
      <c r="K91" s="13">
        <f t="shared" si="22"/>
        <v>0</v>
      </c>
      <c r="L91" s="13">
        <f t="shared" si="23"/>
        <v>0</v>
      </c>
      <c r="M91" s="13">
        <f t="shared" si="24"/>
        <v>0</v>
      </c>
      <c r="N91" s="29"/>
    </row>
    <row r="92" spans="1:14" s="32" customFormat="1" ht="16.8" customHeight="1" x14ac:dyDescent="0.3">
      <c r="A92" s="18" t="s">
        <v>115</v>
      </c>
      <c r="B92" s="25" t="s">
        <v>116</v>
      </c>
      <c r="C92" s="18"/>
      <c r="D92" s="18">
        <v>103.2</v>
      </c>
      <c r="E92" s="18">
        <v>0</v>
      </c>
      <c r="F92" s="18">
        <v>86.5</v>
      </c>
      <c r="G92" s="18">
        <f t="shared" si="17"/>
        <v>189.7</v>
      </c>
      <c r="H92" s="18"/>
      <c r="I92" s="18"/>
      <c r="J92" s="18"/>
      <c r="K92" s="18"/>
      <c r="L92" s="18"/>
      <c r="M92" s="18"/>
      <c r="N92" s="31"/>
    </row>
    <row r="93" spans="1:14" s="3" customFormat="1" ht="16.8" customHeight="1" x14ac:dyDescent="0.3">
      <c r="A93" s="13" t="s">
        <v>62</v>
      </c>
      <c r="B93" s="4" t="s">
        <v>50</v>
      </c>
      <c r="C93" s="13" t="s">
        <v>90</v>
      </c>
      <c r="D93" s="13">
        <v>103.2</v>
      </c>
      <c r="E93" s="13">
        <v>0</v>
      </c>
      <c r="F93" s="13">
        <v>86.5</v>
      </c>
      <c r="G93" s="13">
        <f t="shared" si="17"/>
        <v>189.7</v>
      </c>
      <c r="H93" s="13"/>
      <c r="I93" s="13"/>
      <c r="J93" s="13">
        <f t="shared" si="21"/>
        <v>0</v>
      </c>
      <c r="K93" s="13">
        <f t="shared" si="22"/>
        <v>0</v>
      </c>
      <c r="L93" s="13">
        <f t="shared" si="23"/>
        <v>0</v>
      </c>
      <c r="M93" s="13">
        <f t="shared" si="24"/>
        <v>0</v>
      </c>
      <c r="N93" s="29"/>
    </row>
    <row r="94" spans="1:14" s="3" customFormat="1" ht="16.8" customHeight="1" x14ac:dyDescent="0.3">
      <c r="A94" s="13" t="s">
        <v>63</v>
      </c>
      <c r="B94" s="4" t="s">
        <v>117</v>
      </c>
      <c r="C94" s="13" t="s">
        <v>90</v>
      </c>
      <c r="D94" s="13">
        <v>103.2</v>
      </c>
      <c r="E94" s="13">
        <v>0</v>
      </c>
      <c r="F94" s="13">
        <v>86.5</v>
      </c>
      <c r="G94" s="13">
        <f t="shared" si="17"/>
        <v>189.7</v>
      </c>
      <c r="H94" s="13"/>
      <c r="I94" s="13"/>
      <c r="J94" s="13">
        <f t="shared" si="21"/>
        <v>0</v>
      </c>
      <c r="K94" s="13">
        <f t="shared" si="22"/>
        <v>0</v>
      </c>
      <c r="L94" s="13">
        <f t="shared" si="23"/>
        <v>0</v>
      </c>
      <c r="M94" s="13">
        <f t="shared" si="24"/>
        <v>0</v>
      </c>
      <c r="N94" s="29"/>
    </row>
    <row r="95" spans="1:14" s="32" customFormat="1" ht="16.8" customHeight="1" x14ac:dyDescent="0.3">
      <c r="A95" s="18" t="s">
        <v>118</v>
      </c>
      <c r="B95" s="25" t="s">
        <v>119</v>
      </c>
      <c r="C95" s="18"/>
      <c r="D95" s="18">
        <f>D97</f>
        <v>184.10000000000002</v>
      </c>
      <c r="E95" s="18">
        <f>61.7-E73*0.8</f>
        <v>50.180000000000007</v>
      </c>
      <c r="F95" s="18">
        <f>86.3-F73*0.8</f>
        <v>62.971999999999994</v>
      </c>
      <c r="G95" s="18">
        <f t="shared" si="17"/>
        <v>297.25200000000001</v>
      </c>
      <c r="H95" s="18"/>
      <c r="I95" s="18"/>
      <c r="J95" s="18"/>
      <c r="K95" s="18"/>
      <c r="L95" s="18"/>
      <c r="M95" s="18"/>
      <c r="N95" s="31"/>
    </row>
    <row r="96" spans="1:14" s="3" customFormat="1" ht="16.8" customHeight="1" x14ac:dyDescent="0.3">
      <c r="A96" s="13" t="s">
        <v>64</v>
      </c>
      <c r="B96" s="4" t="s">
        <v>112</v>
      </c>
      <c r="C96" s="13" t="s">
        <v>90</v>
      </c>
      <c r="D96" s="13">
        <f>D97</f>
        <v>184.10000000000002</v>
      </c>
      <c r="E96" s="13">
        <f>E95</f>
        <v>50.180000000000007</v>
      </c>
      <c r="F96" s="13">
        <v>86.3</v>
      </c>
      <c r="G96" s="13">
        <f>SUM(D96:F96)</f>
        <v>320.58000000000004</v>
      </c>
      <c r="H96" s="13"/>
      <c r="I96" s="13"/>
      <c r="J96" s="13">
        <f t="shared" si="21"/>
        <v>0</v>
      </c>
      <c r="K96" s="13">
        <f t="shared" si="22"/>
        <v>0</v>
      </c>
      <c r="L96" s="13">
        <f t="shared" si="23"/>
        <v>0</v>
      </c>
      <c r="M96" s="13">
        <f t="shared" si="24"/>
        <v>0</v>
      </c>
      <c r="N96" s="29"/>
    </row>
    <row r="97" spans="1:14" s="3" customFormat="1" ht="16.8" customHeight="1" x14ac:dyDescent="0.3">
      <c r="A97" s="13" t="s">
        <v>65</v>
      </c>
      <c r="B97" s="4" t="s">
        <v>50</v>
      </c>
      <c r="C97" s="13" t="s">
        <v>90</v>
      </c>
      <c r="D97" s="13">
        <f>203.3-D73*0.8</f>
        <v>184.10000000000002</v>
      </c>
      <c r="E97" s="13">
        <f>E95</f>
        <v>50.180000000000007</v>
      </c>
      <c r="F97" s="13">
        <v>86.3</v>
      </c>
      <c r="G97" s="13">
        <f>SUM(D97:F97)</f>
        <v>320.58000000000004</v>
      </c>
      <c r="H97" s="13"/>
      <c r="I97" s="13"/>
      <c r="J97" s="13">
        <f t="shared" si="21"/>
        <v>0</v>
      </c>
      <c r="K97" s="13">
        <f t="shared" si="22"/>
        <v>0</v>
      </c>
      <c r="L97" s="13">
        <f t="shared" si="23"/>
        <v>0</v>
      </c>
      <c r="M97" s="13">
        <f t="shared" si="24"/>
        <v>0</v>
      </c>
      <c r="N97" s="29"/>
    </row>
    <row r="98" spans="1:14" s="3" customFormat="1" ht="16.8" customHeight="1" x14ac:dyDescent="0.3">
      <c r="A98" s="13" t="s">
        <v>66</v>
      </c>
      <c r="B98" s="4" t="s">
        <v>120</v>
      </c>
      <c r="C98" s="13" t="s">
        <v>41</v>
      </c>
      <c r="D98" s="13">
        <f>D96</f>
        <v>184.10000000000002</v>
      </c>
      <c r="E98" s="13">
        <f>E95</f>
        <v>50.180000000000007</v>
      </c>
      <c r="F98" s="13">
        <v>86.3</v>
      </c>
      <c r="G98" s="13">
        <f>SUM(D98:F98)</f>
        <v>320.58000000000004</v>
      </c>
      <c r="H98" s="13"/>
      <c r="I98" s="13"/>
      <c r="J98" s="13">
        <f t="shared" si="21"/>
        <v>0</v>
      </c>
      <c r="K98" s="13">
        <f t="shared" si="22"/>
        <v>0</v>
      </c>
      <c r="L98" s="13">
        <f t="shared" si="23"/>
        <v>0</v>
      </c>
      <c r="M98" s="13">
        <f t="shared" si="24"/>
        <v>0</v>
      </c>
      <c r="N98" s="29"/>
    </row>
    <row r="99" spans="1:14" s="32" customFormat="1" ht="16.8" customHeight="1" x14ac:dyDescent="0.3">
      <c r="A99" s="18" t="s">
        <v>121</v>
      </c>
      <c r="B99" s="25" t="s">
        <v>122</v>
      </c>
      <c r="C99" s="18"/>
      <c r="D99" s="18">
        <v>5.4</v>
      </c>
      <c r="E99" s="18">
        <v>0</v>
      </c>
      <c r="F99" s="18">
        <v>0</v>
      </c>
      <c r="G99" s="18">
        <f t="shared" si="17"/>
        <v>5.4</v>
      </c>
      <c r="H99" s="18"/>
      <c r="I99" s="18"/>
      <c r="J99" s="18"/>
      <c r="K99" s="18"/>
      <c r="L99" s="18"/>
      <c r="M99" s="18"/>
      <c r="N99" s="31"/>
    </row>
    <row r="100" spans="1:14" s="3" customFormat="1" ht="16.8" customHeight="1" x14ac:dyDescent="0.3">
      <c r="A100" s="13" t="s">
        <v>123</v>
      </c>
      <c r="B100" s="4" t="s">
        <v>50</v>
      </c>
      <c r="C100" s="13" t="s">
        <v>41</v>
      </c>
      <c r="D100" s="13">
        <v>5.4</v>
      </c>
      <c r="E100" s="13">
        <v>0</v>
      </c>
      <c r="F100" s="13">
        <v>0</v>
      </c>
      <c r="G100" s="13">
        <f t="shared" si="17"/>
        <v>5.4</v>
      </c>
      <c r="H100" s="13"/>
      <c r="I100" s="13"/>
      <c r="J100" s="13">
        <f t="shared" si="21"/>
        <v>0</v>
      </c>
      <c r="K100" s="13">
        <f t="shared" si="22"/>
        <v>0</v>
      </c>
      <c r="L100" s="13">
        <f t="shared" si="23"/>
        <v>0</v>
      </c>
      <c r="M100" s="13">
        <f t="shared" si="24"/>
        <v>0</v>
      </c>
      <c r="N100" s="29"/>
    </row>
    <row r="101" spans="1:14" s="3" customFormat="1" ht="16.8" customHeight="1" x14ac:dyDescent="0.3">
      <c r="A101" s="13" t="s">
        <v>124</v>
      </c>
      <c r="B101" s="4" t="s">
        <v>112</v>
      </c>
      <c r="C101" s="13" t="s">
        <v>41</v>
      </c>
      <c r="D101" s="13">
        <v>5.4</v>
      </c>
      <c r="E101" s="13">
        <v>0</v>
      </c>
      <c r="F101" s="13">
        <v>0</v>
      </c>
      <c r="G101" s="13">
        <f t="shared" si="17"/>
        <v>5.4</v>
      </c>
      <c r="H101" s="13"/>
      <c r="I101" s="13"/>
      <c r="J101" s="13">
        <f t="shared" si="21"/>
        <v>0</v>
      </c>
      <c r="K101" s="13">
        <f t="shared" si="22"/>
        <v>0</v>
      </c>
      <c r="L101" s="13">
        <f t="shared" si="23"/>
        <v>0</v>
      </c>
      <c r="M101" s="13">
        <f t="shared" si="24"/>
        <v>0</v>
      </c>
      <c r="N101" s="29"/>
    </row>
    <row r="102" spans="1:14" s="3" customFormat="1" ht="16.8" customHeight="1" x14ac:dyDescent="0.3">
      <c r="A102" s="13" t="s">
        <v>125</v>
      </c>
      <c r="B102" s="4" t="s">
        <v>126</v>
      </c>
      <c r="C102" s="13" t="s">
        <v>41</v>
      </c>
      <c r="D102" s="13">
        <v>5.4</v>
      </c>
      <c r="E102" s="13">
        <v>0</v>
      </c>
      <c r="F102" s="13">
        <v>0</v>
      </c>
      <c r="G102" s="13">
        <f t="shared" si="17"/>
        <v>5.4</v>
      </c>
      <c r="H102" s="13"/>
      <c r="I102" s="13"/>
      <c r="J102" s="13">
        <f t="shared" si="21"/>
        <v>0</v>
      </c>
      <c r="K102" s="13">
        <f t="shared" si="22"/>
        <v>0</v>
      </c>
      <c r="L102" s="13">
        <f t="shared" si="23"/>
        <v>0</v>
      </c>
      <c r="M102" s="13">
        <f t="shared" si="24"/>
        <v>0</v>
      </c>
      <c r="N102" s="29"/>
    </row>
    <row r="103" spans="1:14" s="32" customFormat="1" ht="16.8" customHeight="1" x14ac:dyDescent="0.3">
      <c r="A103" s="18" t="s">
        <v>127</v>
      </c>
      <c r="B103" s="25" t="s">
        <v>128</v>
      </c>
      <c r="C103" s="18"/>
      <c r="D103" s="18">
        <v>24.9</v>
      </c>
      <c r="E103" s="18">
        <v>8.5</v>
      </c>
      <c r="F103" s="18">
        <v>17</v>
      </c>
      <c r="G103" s="18">
        <f t="shared" si="17"/>
        <v>50.4</v>
      </c>
      <c r="H103" s="18"/>
      <c r="I103" s="18"/>
      <c r="J103" s="18"/>
      <c r="K103" s="18"/>
      <c r="L103" s="18"/>
      <c r="M103" s="18"/>
      <c r="N103" s="31"/>
    </row>
    <row r="104" spans="1:14" s="3" customFormat="1" ht="16.8" customHeight="1" x14ac:dyDescent="0.3">
      <c r="A104" s="13" t="s">
        <v>129</v>
      </c>
      <c r="B104" s="4" t="s">
        <v>50</v>
      </c>
      <c r="C104" s="13" t="s">
        <v>41</v>
      </c>
      <c r="D104" s="13">
        <v>24.9</v>
      </c>
      <c r="E104" s="13">
        <v>8.5</v>
      </c>
      <c r="F104" s="13">
        <v>17</v>
      </c>
      <c r="G104" s="13">
        <f t="shared" si="17"/>
        <v>50.4</v>
      </c>
      <c r="H104" s="13"/>
      <c r="I104" s="13"/>
      <c r="J104" s="13">
        <f t="shared" si="21"/>
        <v>0</v>
      </c>
      <c r="K104" s="13">
        <f t="shared" si="22"/>
        <v>0</v>
      </c>
      <c r="L104" s="13">
        <f t="shared" si="23"/>
        <v>0</v>
      </c>
      <c r="M104" s="13">
        <f t="shared" si="24"/>
        <v>0</v>
      </c>
      <c r="N104" s="29"/>
    </row>
    <row r="105" spans="1:14" s="3" customFormat="1" ht="16.8" customHeight="1" x14ac:dyDescent="0.3">
      <c r="A105" s="13" t="s">
        <v>130</v>
      </c>
      <c r="B105" s="4" t="s">
        <v>117</v>
      </c>
      <c r="C105" s="13" t="s">
        <v>41</v>
      </c>
      <c r="D105" s="13">
        <v>24.9</v>
      </c>
      <c r="E105" s="13">
        <v>8.5</v>
      </c>
      <c r="F105" s="13">
        <v>17</v>
      </c>
      <c r="G105" s="13">
        <f t="shared" si="17"/>
        <v>50.4</v>
      </c>
      <c r="H105" s="13"/>
      <c r="I105" s="13"/>
      <c r="J105" s="13">
        <f t="shared" si="21"/>
        <v>0</v>
      </c>
      <c r="K105" s="13">
        <f t="shared" si="22"/>
        <v>0</v>
      </c>
      <c r="L105" s="13">
        <f t="shared" si="23"/>
        <v>0</v>
      </c>
      <c r="M105" s="13">
        <f t="shared" si="24"/>
        <v>0</v>
      </c>
      <c r="N105" s="29"/>
    </row>
    <row r="106" spans="1:14" s="32" customFormat="1" ht="16.8" customHeight="1" x14ac:dyDescent="0.3">
      <c r="A106" s="18" t="s">
        <v>131</v>
      </c>
      <c r="B106" s="25" t="s">
        <v>132</v>
      </c>
      <c r="C106" s="18"/>
      <c r="D106" s="18">
        <v>45.8</v>
      </c>
      <c r="E106" s="18">
        <v>20.3</v>
      </c>
      <c r="F106" s="18">
        <v>62.8</v>
      </c>
      <c r="G106" s="18">
        <f t="shared" si="17"/>
        <v>128.89999999999998</v>
      </c>
      <c r="H106" s="18"/>
      <c r="I106" s="18"/>
      <c r="J106" s="18"/>
      <c r="K106" s="18"/>
      <c r="L106" s="18"/>
      <c r="M106" s="18"/>
      <c r="N106" s="31"/>
    </row>
    <row r="107" spans="1:14" s="3" customFormat="1" ht="16.8" customHeight="1" x14ac:dyDescent="0.3">
      <c r="A107" s="13" t="s">
        <v>133</v>
      </c>
      <c r="B107" s="4" t="s">
        <v>50</v>
      </c>
      <c r="C107" s="13" t="s">
        <v>41</v>
      </c>
      <c r="D107" s="13">
        <v>45.8</v>
      </c>
      <c r="E107" s="13">
        <v>20.3</v>
      </c>
      <c r="F107" s="13">
        <v>62.8</v>
      </c>
      <c r="G107" s="13">
        <v>187.85489999999999</v>
      </c>
      <c r="H107" s="13"/>
      <c r="I107" s="13"/>
      <c r="J107" s="13">
        <f t="shared" si="21"/>
        <v>0</v>
      </c>
      <c r="K107" s="13">
        <f t="shared" si="22"/>
        <v>0</v>
      </c>
      <c r="L107" s="13">
        <f t="shared" si="23"/>
        <v>0</v>
      </c>
      <c r="M107" s="13">
        <f t="shared" si="24"/>
        <v>0</v>
      </c>
      <c r="N107" s="29"/>
    </row>
    <row r="108" spans="1:14" s="3" customFormat="1" ht="16.8" customHeight="1" x14ac:dyDescent="0.3">
      <c r="A108" s="13" t="s">
        <v>134</v>
      </c>
      <c r="B108" s="4" t="s">
        <v>135</v>
      </c>
      <c r="C108" s="13" t="s">
        <v>41</v>
      </c>
      <c r="D108" s="13">
        <v>45.8</v>
      </c>
      <c r="E108" s="13">
        <v>20.3</v>
      </c>
      <c r="F108" s="13">
        <v>62.8</v>
      </c>
      <c r="G108" s="13">
        <v>187.85489999999999</v>
      </c>
      <c r="H108" s="13"/>
      <c r="I108" s="13"/>
      <c r="J108" s="13">
        <f t="shared" si="21"/>
        <v>0</v>
      </c>
      <c r="K108" s="13">
        <f t="shared" si="22"/>
        <v>0</v>
      </c>
      <c r="L108" s="13">
        <f t="shared" si="23"/>
        <v>0</v>
      </c>
      <c r="M108" s="13">
        <f t="shared" si="24"/>
        <v>0</v>
      </c>
      <c r="N108" s="29"/>
    </row>
    <row r="109" spans="1:14" s="3" customFormat="1" ht="16.8" customHeight="1" x14ac:dyDescent="0.3">
      <c r="A109" s="13" t="s">
        <v>136</v>
      </c>
      <c r="B109" s="4" t="s">
        <v>120</v>
      </c>
      <c r="C109" s="13" t="s">
        <v>41</v>
      </c>
      <c r="D109" s="13">
        <v>45.8</v>
      </c>
      <c r="E109" s="13">
        <v>20.3</v>
      </c>
      <c r="F109" s="13">
        <v>62.8</v>
      </c>
      <c r="G109" s="13">
        <v>366.13400000000001</v>
      </c>
      <c r="H109" s="13"/>
      <c r="I109" s="13"/>
      <c r="J109" s="13">
        <f t="shared" si="21"/>
        <v>0</v>
      </c>
      <c r="K109" s="13">
        <f t="shared" si="22"/>
        <v>0</v>
      </c>
      <c r="L109" s="13">
        <f t="shared" si="23"/>
        <v>0</v>
      </c>
      <c r="M109" s="13">
        <f t="shared" si="24"/>
        <v>0</v>
      </c>
      <c r="N109" s="29"/>
    </row>
    <row r="110" spans="1:14" s="56" customFormat="1" ht="21.6" customHeight="1" x14ac:dyDescent="0.3">
      <c r="A110" s="51" t="s">
        <v>67</v>
      </c>
      <c r="B110" s="52"/>
      <c r="C110" s="61"/>
      <c r="D110" s="61"/>
      <c r="E110" s="61"/>
      <c r="F110" s="61"/>
      <c r="G110" s="61"/>
      <c r="H110" s="61"/>
      <c r="I110" s="61"/>
      <c r="J110" s="61"/>
      <c r="K110" s="61"/>
      <c r="L110" s="61"/>
      <c r="M110" s="61"/>
      <c r="N110" s="55"/>
    </row>
    <row r="111" spans="1:14" s="32" customFormat="1" x14ac:dyDescent="0.3">
      <c r="A111" s="18" t="s">
        <v>68</v>
      </c>
      <c r="B111" s="38" t="s">
        <v>107</v>
      </c>
      <c r="C111" s="39" t="s">
        <v>41</v>
      </c>
      <c r="D111" s="40">
        <v>187.2</v>
      </c>
      <c r="E111" s="40">
        <v>38.700000000000003</v>
      </c>
      <c r="F111" s="40">
        <v>97.6</v>
      </c>
      <c r="G111" s="18">
        <v>323.5</v>
      </c>
      <c r="H111" s="18"/>
      <c r="I111" s="18"/>
      <c r="J111" s="18"/>
      <c r="K111" s="18"/>
      <c r="L111" s="18"/>
      <c r="M111" s="18"/>
      <c r="N111" s="31" t="s">
        <v>69</v>
      </c>
    </row>
    <row r="112" spans="1:14" s="3" customFormat="1" x14ac:dyDescent="0.3">
      <c r="A112" s="13" t="s">
        <v>55</v>
      </c>
      <c r="B112" s="4" t="s">
        <v>43</v>
      </c>
      <c r="C112" s="41" t="s">
        <v>41</v>
      </c>
      <c r="D112" s="42">
        <v>187.2</v>
      </c>
      <c r="E112" s="42">
        <v>38.700000000000003</v>
      </c>
      <c r="F112" s="42">
        <v>97.6</v>
      </c>
      <c r="G112" s="13">
        <v>323.5</v>
      </c>
      <c r="H112" s="13"/>
      <c r="I112" s="13"/>
      <c r="J112" s="13">
        <f t="shared" si="21"/>
        <v>0</v>
      </c>
      <c r="K112" s="13">
        <f t="shared" si="22"/>
        <v>0</v>
      </c>
      <c r="L112" s="13">
        <f t="shared" si="23"/>
        <v>0</v>
      </c>
      <c r="M112" s="13">
        <f t="shared" si="24"/>
        <v>0</v>
      </c>
      <c r="N112" s="29"/>
    </row>
    <row r="113" spans="1:14" s="3" customFormat="1" x14ac:dyDescent="0.3">
      <c r="A113" s="13" t="s">
        <v>70</v>
      </c>
      <c r="B113" s="4" t="s">
        <v>252</v>
      </c>
      <c r="C113" s="41" t="s">
        <v>41</v>
      </c>
      <c r="D113" s="42">
        <v>187.2</v>
      </c>
      <c r="E113" s="42">
        <v>38.700000000000003</v>
      </c>
      <c r="F113" s="42">
        <v>97.6</v>
      </c>
      <c r="G113" s="13">
        <v>323.5</v>
      </c>
      <c r="H113" s="13"/>
      <c r="I113" s="13"/>
      <c r="J113" s="13">
        <f t="shared" si="21"/>
        <v>0</v>
      </c>
      <c r="K113" s="13">
        <f t="shared" si="22"/>
        <v>0</v>
      </c>
      <c r="L113" s="13">
        <f t="shared" si="23"/>
        <v>0</v>
      </c>
      <c r="M113" s="13">
        <f t="shared" si="24"/>
        <v>0</v>
      </c>
      <c r="N113" s="29"/>
    </row>
    <row r="114" spans="1:14" s="3" customFormat="1" ht="27.6" x14ac:dyDescent="0.3">
      <c r="A114" s="13" t="s">
        <v>71</v>
      </c>
      <c r="B114" s="43" t="s">
        <v>104</v>
      </c>
      <c r="C114" s="41" t="s">
        <v>41</v>
      </c>
      <c r="D114" s="42">
        <v>187.2</v>
      </c>
      <c r="E114" s="42">
        <v>38.700000000000003</v>
      </c>
      <c r="F114" s="42">
        <v>97.6</v>
      </c>
      <c r="G114" s="13">
        <v>323.5</v>
      </c>
      <c r="H114" s="13"/>
      <c r="I114" s="13"/>
      <c r="J114" s="13">
        <f t="shared" si="21"/>
        <v>0</v>
      </c>
      <c r="K114" s="13">
        <f t="shared" si="22"/>
        <v>0</v>
      </c>
      <c r="L114" s="13">
        <f t="shared" si="23"/>
        <v>0</v>
      </c>
      <c r="M114" s="13">
        <f t="shared" si="24"/>
        <v>0</v>
      </c>
      <c r="N114" s="29"/>
    </row>
    <row r="115" spans="1:14" s="32" customFormat="1" ht="27.6" x14ac:dyDescent="0.3">
      <c r="A115" s="18" t="s">
        <v>72</v>
      </c>
      <c r="B115" s="44" t="s">
        <v>73</v>
      </c>
      <c r="C115" s="39" t="s">
        <v>41</v>
      </c>
      <c r="D115" s="40">
        <v>587.9</v>
      </c>
      <c r="E115" s="40">
        <v>95.3</v>
      </c>
      <c r="F115" s="40">
        <v>319</v>
      </c>
      <c r="G115" s="18">
        <v>1002.1999999999999</v>
      </c>
      <c r="H115" s="18"/>
      <c r="I115" s="18"/>
      <c r="J115" s="18"/>
      <c r="K115" s="18"/>
      <c r="L115" s="18"/>
      <c r="M115" s="18"/>
      <c r="N115" s="31" t="s">
        <v>74</v>
      </c>
    </row>
    <row r="116" spans="1:14" s="3" customFormat="1" ht="18.600000000000001" customHeight="1" x14ac:dyDescent="0.3">
      <c r="A116" s="13" t="s">
        <v>75</v>
      </c>
      <c r="B116" s="4" t="s">
        <v>39</v>
      </c>
      <c r="C116" s="41" t="s">
        <v>41</v>
      </c>
      <c r="D116" s="42">
        <v>96.2</v>
      </c>
      <c r="E116" s="42">
        <v>0</v>
      </c>
      <c r="F116" s="42">
        <v>164.91428571428571</v>
      </c>
      <c r="G116" s="42">
        <v>261.1142857142857</v>
      </c>
      <c r="H116" s="13"/>
      <c r="I116" s="13"/>
      <c r="J116" s="13">
        <f t="shared" si="21"/>
        <v>0</v>
      </c>
      <c r="K116" s="13">
        <f t="shared" si="22"/>
        <v>0</v>
      </c>
      <c r="L116" s="13">
        <f t="shared" si="23"/>
        <v>0</v>
      </c>
      <c r="M116" s="13">
        <f t="shared" si="24"/>
        <v>0</v>
      </c>
      <c r="N116" s="29"/>
    </row>
    <row r="117" spans="1:14" s="3" customFormat="1" ht="18.600000000000001" customHeight="1" x14ac:dyDescent="0.3">
      <c r="A117" s="13" t="s">
        <v>76</v>
      </c>
      <c r="B117" s="4" t="s">
        <v>208</v>
      </c>
      <c r="C117" s="41" t="s">
        <v>41</v>
      </c>
      <c r="D117" s="42">
        <v>96.2</v>
      </c>
      <c r="E117" s="42">
        <v>0</v>
      </c>
      <c r="F117" s="42">
        <v>164.91428571428571</v>
      </c>
      <c r="G117" s="42">
        <v>0</v>
      </c>
      <c r="H117" s="13"/>
      <c r="I117" s="13"/>
      <c r="J117" s="13">
        <f t="shared" si="21"/>
        <v>0</v>
      </c>
      <c r="K117" s="13">
        <f t="shared" si="22"/>
        <v>0</v>
      </c>
      <c r="L117" s="13">
        <f t="shared" si="23"/>
        <v>0</v>
      </c>
      <c r="M117" s="13">
        <f t="shared" si="24"/>
        <v>0</v>
      </c>
      <c r="N117" s="29"/>
    </row>
    <row r="118" spans="1:14" s="3" customFormat="1" ht="18.600000000000001" customHeight="1" x14ac:dyDescent="0.3">
      <c r="A118" s="13" t="s">
        <v>79</v>
      </c>
      <c r="B118" s="4" t="s">
        <v>205</v>
      </c>
      <c r="C118" s="41" t="s">
        <v>41</v>
      </c>
      <c r="D118" s="42">
        <v>96.2</v>
      </c>
      <c r="E118" s="42">
        <v>0</v>
      </c>
      <c r="F118" s="42">
        <v>164.91428571428571</v>
      </c>
      <c r="G118" s="42">
        <v>261.1142857142857</v>
      </c>
      <c r="H118" s="13"/>
      <c r="I118" s="13"/>
      <c r="J118" s="13">
        <f t="shared" si="21"/>
        <v>0</v>
      </c>
      <c r="K118" s="13">
        <f t="shared" si="22"/>
        <v>0</v>
      </c>
      <c r="L118" s="13">
        <f t="shared" si="23"/>
        <v>0</v>
      </c>
      <c r="M118" s="13">
        <f t="shared" si="24"/>
        <v>0</v>
      </c>
      <c r="N118" s="29"/>
    </row>
    <row r="119" spans="1:14" s="3" customFormat="1" ht="18.600000000000001" customHeight="1" x14ac:dyDescent="0.3">
      <c r="A119" s="13" t="s">
        <v>80</v>
      </c>
      <c r="B119" s="4" t="s">
        <v>37</v>
      </c>
      <c r="C119" s="41" t="s">
        <v>41</v>
      </c>
      <c r="D119" s="42">
        <v>11.2</v>
      </c>
      <c r="E119" s="42">
        <v>0</v>
      </c>
      <c r="F119" s="42">
        <v>19.2</v>
      </c>
      <c r="G119" s="42">
        <v>30.4</v>
      </c>
      <c r="H119" s="13"/>
      <c r="I119" s="13"/>
      <c r="J119" s="13">
        <f t="shared" si="21"/>
        <v>0</v>
      </c>
      <c r="K119" s="13">
        <f t="shared" si="22"/>
        <v>0</v>
      </c>
      <c r="L119" s="13">
        <f t="shared" si="23"/>
        <v>0</v>
      </c>
      <c r="M119" s="13">
        <f t="shared" si="24"/>
        <v>0</v>
      </c>
      <c r="N119" s="29"/>
    </row>
    <row r="120" spans="1:14" s="3" customFormat="1" ht="18.600000000000001" customHeight="1" x14ac:dyDescent="0.3">
      <c r="A120" s="13" t="s">
        <v>81</v>
      </c>
      <c r="B120" s="4" t="s">
        <v>208</v>
      </c>
      <c r="C120" s="41" t="s">
        <v>41</v>
      </c>
      <c r="D120" s="42">
        <v>11.2</v>
      </c>
      <c r="E120" s="42">
        <v>0</v>
      </c>
      <c r="F120" s="42">
        <v>19.2</v>
      </c>
      <c r="G120" s="42">
        <v>30.4</v>
      </c>
      <c r="H120" s="13"/>
      <c r="I120" s="13"/>
      <c r="J120" s="13">
        <f t="shared" si="21"/>
        <v>0</v>
      </c>
      <c r="K120" s="13">
        <f t="shared" si="22"/>
        <v>0</v>
      </c>
      <c r="L120" s="13">
        <f t="shared" si="23"/>
        <v>0</v>
      </c>
      <c r="M120" s="13">
        <f t="shared" si="24"/>
        <v>0</v>
      </c>
      <c r="N120" s="29"/>
    </row>
    <row r="121" spans="1:14" s="3" customFormat="1" ht="18.600000000000001" customHeight="1" x14ac:dyDescent="0.3">
      <c r="A121" s="13" t="s">
        <v>82</v>
      </c>
      <c r="B121" s="4" t="s">
        <v>205</v>
      </c>
      <c r="C121" s="41" t="s">
        <v>41</v>
      </c>
      <c r="D121" s="42">
        <v>11.2</v>
      </c>
      <c r="E121" s="42">
        <v>0</v>
      </c>
      <c r="F121" s="42">
        <v>19.2</v>
      </c>
      <c r="G121" s="42">
        <v>30.4</v>
      </c>
      <c r="H121" s="13"/>
      <c r="I121" s="13"/>
      <c r="J121" s="13">
        <f t="shared" si="21"/>
        <v>0</v>
      </c>
      <c r="K121" s="13">
        <f t="shared" si="22"/>
        <v>0</v>
      </c>
      <c r="L121" s="13">
        <f t="shared" si="23"/>
        <v>0</v>
      </c>
      <c r="M121" s="13">
        <f t="shared" si="24"/>
        <v>0</v>
      </c>
      <c r="N121" s="29"/>
    </row>
    <row r="122" spans="1:14" s="3" customFormat="1" ht="18.600000000000001" customHeight="1" x14ac:dyDescent="0.3">
      <c r="A122" s="13" t="s">
        <v>83</v>
      </c>
      <c r="B122" s="4" t="s">
        <v>36</v>
      </c>
      <c r="C122" s="41" t="s">
        <v>41</v>
      </c>
      <c r="D122" s="42">
        <v>480.5</v>
      </c>
      <c r="E122" s="42">
        <v>95.3</v>
      </c>
      <c r="F122" s="42">
        <v>134.8857142857143</v>
      </c>
      <c r="G122" s="42">
        <v>710.68571428571431</v>
      </c>
      <c r="H122" s="13"/>
      <c r="I122" s="13"/>
      <c r="J122" s="13">
        <f t="shared" si="21"/>
        <v>0</v>
      </c>
      <c r="K122" s="13">
        <f t="shared" si="22"/>
        <v>0</v>
      </c>
      <c r="L122" s="13">
        <f t="shared" si="23"/>
        <v>0</v>
      </c>
      <c r="M122" s="13">
        <f t="shared" si="24"/>
        <v>0</v>
      </c>
      <c r="N122" s="29"/>
    </row>
    <row r="123" spans="1:14" s="3" customFormat="1" ht="18.600000000000001" customHeight="1" x14ac:dyDescent="0.3">
      <c r="A123" s="13" t="s">
        <v>84</v>
      </c>
      <c r="B123" s="4" t="s">
        <v>208</v>
      </c>
      <c r="C123" s="41" t="s">
        <v>41</v>
      </c>
      <c r="D123" s="42">
        <v>480.5</v>
      </c>
      <c r="E123" s="42">
        <v>95.3</v>
      </c>
      <c r="F123" s="42">
        <v>134.8857142857143</v>
      </c>
      <c r="G123" s="42">
        <v>710.68571428571431</v>
      </c>
      <c r="H123" s="13"/>
      <c r="I123" s="13"/>
      <c r="J123" s="13">
        <f t="shared" si="21"/>
        <v>0</v>
      </c>
      <c r="K123" s="13">
        <f t="shared" si="22"/>
        <v>0</v>
      </c>
      <c r="L123" s="13">
        <f t="shared" si="23"/>
        <v>0</v>
      </c>
      <c r="M123" s="13">
        <f t="shared" si="24"/>
        <v>0</v>
      </c>
      <c r="N123" s="29"/>
    </row>
    <row r="124" spans="1:14" s="3" customFormat="1" ht="18.600000000000001" customHeight="1" x14ac:dyDescent="0.3">
      <c r="A124" s="13" t="s">
        <v>85</v>
      </c>
      <c r="B124" s="4" t="s">
        <v>205</v>
      </c>
      <c r="C124" s="41" t="s">
        <v>41</v>
      </c>
      <c r="D124" s="42">
        <v>480.5</v>
      </c>
      <c r="E124" s="42">
        <v>95.3</v>
      </c>
      <c r="F124" s="42">
        <v>134.8857142857143</v>
      </c>
      <c r="G124" s="42">
        <v>710.68571428571431</v>
      </c>
      <c r="H124" s="13"/>
      <c r="I124" s="13"/>
      <c r="J124" s="13">
        <f t="shared" si="21"/>
        <v>0</v>
      </c>
      <c r="K124" s="13">
        <f t="shared" si="22"/>
        <v>0</v>
      </c>
      <c r="L124" s="13">
        <f t="shared" si="23"/>
        <v>0</v>
      </c>
      <c r="M124" s="13">
        <f t="shared" si="24"/>
        <v>0</v>
      </c>
      <c r="N124" s="29"/>
    </row>
    <row r="125" spans="1:14" s="32" customFormat="1" ht="16.2" customHeight="1" x14ac:dyDescent="0.3">
      <c r="A125" s="18" t="s">
        <v>86</v>
      </c>
      <c r="B125" s="38" t="s">
        <v>106</v>
      </c>
      <c r="C125" s="39" t="s">
        <v>41</v>
      </c>
      <c r="D125" s="40">
        <v>47.6</v>
      </c>
      <c r="E125" s="40">
        <v>16.399999999999999</v>
      </c>
      <c r="F125" s="40">
        <v>4.9000000000000004</v>
      </c>
      <c r="G125" s="40">
        <v>68.900000000000006</v>
      </c>
      <c r="H125" s="18"/>
      <c r="I125" s="18"/>
      <c r="J125" s="18"/>
      <c r="K125" s="18"/>
      <c r="L125" s="18"/>
      <c r="M125" s="18"/>
      <c r="N125" s="31" t="s">
        <v>100</v>
      </c>
    </row>
    <row r="126" spans="1:14" s="3" customFormat="1" ht="16.2" customHeight="1" x14ac:dyDescent="0.3">
      <c r="A126" s="13" t="s">
        <v>101</v>
      </c>
      <c r="B126" s="43" t="s">
        <v>105</v>
      </c>
      <c r="C126" s="41" t="s">
        <v>41</v>
      </c>
      <c r="D126" s="42">
        <v>47.6</v>
      </c>
      <c r="E126" s="42">
        <v>16.399999999999999</v>
      </c>
      <c r="F126" s="42">
        <v>4.9000000000000004</v>
      </c>
      <c r="G126" s="42">
        <v>68.900000000000006</v>
      </c>
      <c r="H126" s="13"/>
      <c r="I126" s="13"/>
      <c r="J126" s="13">
        <f t="shared" si="21"/>
        <v>0</v>
      </c>
      <c r="K126" s="13">
        <f t="shared" si="22"/>
        <v>0</v>
      </c>
      <c r="L126" s="13">
        <f t="shared" si="23"/>
        <v>0</v>
      </c>
      <c r="M126" s="13">
        <f t="shared" si="24"/>
        <v>0</v>
      </c>
      <c r="N126" s="29"/>
    </row>
    <row r="127" spans="1:14" s="32" customFormat="1" ht="16.2" customHeight="1" x14ac:dyDescent="0.3">
      <c r="A127" s="18" t="s">
        <v>137</v>
      </c>
      <c r="B127" s="44" t="s">
        <v>138</v>
      </c>
      <c r="C127" s="39"/>
      <c r="D127" s="40">
        <v>465.98</v>
      </c>
      <c r="E127" s="40">
        <v>406</v>
      </c>
      <c r="F127" s="40">
        <v>0</v>
      </c>
      <c r="G127" s="40">
        <f>SUM(D127:F127)</f>
        <v>871.98</v>
      </c>
      <c r="H127" s="18"/>
      <c r="I127" s="18"/>
      <c r="J127" s="18"/>
      <c r="K127" s="18"/>
      <c r="L127" s="18"/>
      <c r="M127" s="18"/>
      <c r="N127" s="31"/>
    </row>
    <row r="128" spans="1:14" s="3" customFormat="1" ht="18" customHeight="1" x14ac:dyDescent="0.3">
      <c r="A128" s="13" t="s">
        <v>139</v>
      </c>
      <c r="B128" s="43" t="s">
        <v>140</v>
      </c>
      <c r="C128" s="41" t="s">
        <v>41</v>
      </c>
      <c r="D128" s="42">
        <v>465.98</v>
      </c>
      <c r="E128" s="42">
        <v>406</v>
      </c>
      <c r="F128" s="42">
        <v>0</v>
      </c>
      <c r="G128" s="42">
        <f t="shared" ref="G128:G133" si="28">SUM(D128:F128)</f>
        <v>871.98</v>
      </c>
      <c r="H128" s="13"/>
      <c r="I128" s="13"/>
      <c r="J128" s="13">
        <f t="shared" si="21"/>
        <v>0</v>
      </c>
      <c r="K128" s="13">
        <f t="shared" si="22"/>
        <v>0</v>
      </c>
      <c r="L128" s="13">
        <f t="shared" si="23"/>
        <v>0</v>
      </c>
      <c r="M128" s="13">
        <f t="shared" si="24"/>
        <v>0</v>
      </c>
      <c r="N128" s="29"/>
    </row>
    <row r="129" spans="1:14" s="3" customFormat="1" ht="18" customHeight="1" x14ac:dyDescent="0.3">
      <c r="A129" s="13" t="s">
        <v>141</v>
      </c>
      <c r="B129" s="43" t="s">
        <v>142</v>
      </c>
      <c r="C129" s="41" t="s">
        <v>41</v>
      </c>
      <c r="D129" s="42">
        <v>465.98</v>
      </c>
      <c r="E129" s="42">
        <v>406</v>
      </c>
      <c r="F129" s="42">
        <v>0</v>
      </c>
      <c r="G129" s="42">
        <f t="shared" si="28"/>
        <v>871.98</v>
      </c>
      <c r="H129" s="13"/>
      <c r="I129" s="13"/>
      <c r="J129" s="13">
        <f t="shared" si="21"/>
        <v>0</v>
      </c>
      <c r="K129" s="13">
        <f t="shared" si="22"/>
        <v>0</v>
      </c>
      <c r="L129" s="13">
        <f t="shared" si="23"/>
        <v>0</v>
      </c>
      <c r="M129" s="13">
        <f t="shared" si="24"/>
        <v>0</v>
      </c>
      <c r="N129" s="29"/>
    </row>
    <row r="130" spans="1:14" s="3" customFormat="1" ht="18" customHeight="1" x14ac:dyDescent="0.3">
      <c r="A130" s="13" t="s">
        <v>143</v>
      </c>
      <c r="B130" s="43" t="s">
        <v>144</v>
      </c>
      <c r="C130" s="41" t="s">
        <v>41</v>
      </c>
      <c r="D130" s="42">
        <v>465.98</v>
      </c>
      <c r="E130" s="42">
        <v>406</v>
      </c>
      <c r="F130" s="42">
        <v>0</v>
      </c>
      <c r="G130" s="42">
        <f t="shared" si="28"/>
        <v>871.98</v>
      </c>
      <c r="H130" s="13"/>
      <c r="I130" s="13"/>
      <c r="J130" s="13">
        <f t="shared" si="21"/>
        <v>0</v>
      </c>
      <c r="K130" s="13">
        <f t="shared" si="22"/>
        <v>0</v>
      </c>
      <c r="L130" s="13">
        <f t="shared" si="23"/>
        <v>0</v>
      </c>
      <c r="M130" s="13">
        <f t="shared" si="24"/>
        <v>0</v>
      </c>
      <c r="N130" s="29"/>
    </row>
    <row r="131" spans="1:14" s="3" customFormat="1" ht="18" customHeight="1" x14ac:dyDescent="0.3">
      <c r="A131" s="13" t="s">
        <v>145</v>
      </c>
      <c r="B131" s="43" t="s">
        <v>209</v>
      </c>
      <c r="C131" s="41" t="s">
        <v>41</v>
      </c>
      <c r="D131" s="42">
        <v>465.98</v>
      </c>
      <c r="E131" s="42">
        <v>406</v>
      </c>
      <c r="F131" s="42">
        <v>0</v>
      </c>
      <c r="G131" s="42">
        <f t="shared" si="28"/>
        <v>871.98</v>
      </c>
      <c r="H131" s="13"/>
      <c r="I131" s="13"/>
      <c r="J131" s="13">
        <f t="shared" si="21"/>
        <v>0</v>
      </c>
      <c r="K131" s="13">
        <f t="shared" si="22"/>
        <v>0</v>
      </c>
      <c r="L131" s="13">
        <f t="shared" si="23"/>
        <v>0</v>
      </c>
      <c r="M131" s="13">
        <f t="shared" si="24"/>
        <v>0</v>
      </c>
      <c r="N131" s="29"/>
    </row>
    <row r="132" spans="1:14" s="3" customFormat="1" ht="18" customHeight="1" x14ac:dyDescent="0.3">
      <c r="A132" s="13" t="s">
        <v>146</v>
      </c>
      <c r="B132" s="43" t="s">
        <v>147</v>
      </c>
      <c r="C132" s="41" t="s">
        <v>41</v>
      </c>
      <c r="D132" s="42">
        <v>465.98</v>
      </c>
      <c r="E132" s="42">
        <v>406</v>
      </c>
      <c r="F132" s="42">
        <v>0</v>
      </c>
      <c r="G132" s="42">
        <f t="shared" si="28"/>
        <v>871.98</v>
      </c>
      <c r="H132" s="13"/>
      <c r="I132" s="13"/>
      <c r="J132" s="13">
        <f t="shared" si="21"/>
        <v>0</v>
      </c>
      <c r="K132" s="13">
        <f t="shared" si="22"/>
        <v>0</v>
      </c>
      <c r="L132" s="13">
        <f t="shared" si="23"/>
        <v>0</v>
      </c>
      <c r="M132" s="13">
        <f t="shared" si="24"/>
        <v>0</v>
      </c>
      <c r="N132" s="29"/>
    </row>
    <row r="133" spans="1:14" s="3" customFormat="1" ht="18" customHeight="1" x14ac:dyDescent="0.3">
      <c r="A133" s="13" t="s">
        <v>148</v>
      </c>
      <c r="B133" s="43" t="s">
        <v>149</v>
      </c>
      <c r="C133" s="41" t="s">
        <v>41</v>
      </c>
      <c r="D133" s="42">
        <v>465.98</v>
      </c>
      <c r="E133" s="42">
        <v>406</v>
      </c>
      <c r="F133" s="42">
        <v>0</v>
      </c>
      <c r="G133" s="42">
        <f t="shared" si="28"/>
        <v>871.98</v>
      </c>
      <c r="H133" s="13"/>
      <c r="I133" s="13"/>
      <c r="J133" s="13">
        <f t="shared" si="21"/>
        <v>0</v>
      </c>
      <c r="K133" s="13">
        <f t="shared" si="22"/>
        <v>0</v>
      </c>
      <c r="L133" s="13">
        <f t="shared" si="23"/>
        <v>0</v>
      </c>
      <c r="M133" s="13">
        <f t="shared" si="24"/>
        <v>0</v>
      </c>
      <c r="N133" s="29"/>
    </row>
    <row r="134" spans="1:14" s="56" customFormat="1" ht="18" customHeight="1" x14ac:dyDescent="0.3">
      <c r="A134" s="51" t="s">
        <v>10</v>
      </c>
      <c r="B134" s="52"/>
      <c r="C134" s="61"/>
      <c r="D134" s="61"/>
      <c r="E134" s="61"/>
      <c r="F134" s="61"/>
      <c r="G134" s="61"/>
      <c r="H134" s="61"/>
      <c r="I134" s="61"/>
      <c r="J134" s="61"/>
      <c r="K134" s="61"/>
      <c r="L134" s="61"/>
      <c r="M134" s="61"/>
      <c r="N134" s="55"/>
    </row>
    <row r="135" spans="1:14" s="32" customFormat="1" ht="15.6" customHeight="1" x14ac:dyDescent="0.3">
      <c r="A135" s="18" t="s">
        <v>88</v>
      </c>
      <c r="B135" s="38" t="s">
        <v>87</v>
      </c>
      <c r="C135" s="39" t="s">
        <v>41</v>
      </c>
      <c r="D135" s="40">
        <f>D136+D137+D139</f>
        <v>204.61</v>
      </c>
      <c r="E135" s="40">
        <v>0</v>
      </c>
      <c r="F135" s="40">
        <f>F140</f>
        <v>368.38</v>
      </c>
      <c r="G135" s="40">
        <f>SUM(D135:F135)</f>
        <v>572.99</v>
      </c>
      <c r="H135" s="18"/>
      <c r="I135" s="18"/>
      <c r="J135" s="18"/>
      <c r="K135" s="18"/>
      <c r="L135" s="18"/>
      <c r="M135" s="18"/>
      <c r="N135" s="31"/>
    </row>
    <row r="136" spans="1:14" s="3" customFormat="1" ht="15.6" customHeight="1" x14ac:dyDescent="0.3">
      <c r="A136" s="17" t="s">
        <v>253</v>
      </c>
      <c r="B136" s="4" t="s">
        <v>39</v>
      </c>
      <c r="C136" s="41" t="s">
        <v>41</v>
      </c>
      <c r="D136" s="42">
        <v>96.25</v>
      </c>
      <c r="E136" s="42">
        <v>0</v>
      </c>
      <c r="F136" s="42">
        <v>173.25</v>
      </c>
      <c r="G136" s="42">
        <v>269.5</v>
      </c>
      <c r="H136" s="13"/>
      <c r="I136" s="13"/>
      <c r="J136" s="13">
        <f t="shared" si="21"/>
        <v>0</v>
      </c>
      <c r="K136" s="13">
        <f t="shared" si="22"/>
        <v>0</v>
      </c>
      <c r="L136" s="13">
        <f t="shared" si="23"/>
        <v>0</v>
      </c>
      <c r="M136" s="13">
        <f t="shared" si="24"/>
        <v>0</v>
      </c>
      <c r="N136" s="29"/>
    </row>
    <row r="137" spans="1:14" s="3" customFormat="1" ht="15.6" customHeight="1" x14ac:dyDescent="0.3">
      <c r="A137" s="17" t="s">
        <v>254</v>
      </c>
      <c r="B137" s="4" t="s">
        <v>155</v>
      </c>
      <c r="C137" s="41" t="s">
        <v>41</v>
      </c>
      <c r="D137" s="42">
        <v>54</v>
      </c>
      <c r="E137" s="42">
        <v>0</v>
      </c>
      <c r="F137" s="42">
        <v>97.2</v>
      </c>
      <c r="G137" s="42">
        <v>151.19999999999999</v>
      </c>
      <c r="H137" s="13"/>
      <c r="I137" s="13"/>
      <c r="J137" s="13">
        <f t="shared" si="21"/>
        <v>0</v>
      </c>
      <c r="K137" s="13">
        <f t="shared" si="22"/>
        <v>0</v>
      </c>
      <c r="L137" s="13">
        <f t="shared" si="23"/>
        <v>0</v>
      </c>
      <c r="M137" s="13">
        <f t="shared" si="24"/>
        <v>0</v>
      </c>
      <c r="N137" s="29"/>
    </row>
    <row r="138" spans="1:14" s="3" customFormat="1" ht="15.6" customHeight="1" x14ac:dyDescent="0.3">
      <c r="A138" s="17" t="s">
        <v>227</v>
      </c>
      <c r="B138" s="37" t="s">
        <v>49</v>
      </c>
      <c r="C138" s="41" t="s">
        <v>41</v>
      </c>
      <c r="D138" s="42">
        <v>54.36</v>
      </c>
      <c r="E138" s="42">
        <v>0</v>
      </c>
      <c r="F138" s="42">
        <v>97.93</v>
      </c>
      <c r="G138" s="42">
        <v>152.29313069908812</v>
      </c>
      <c r="H138" s="13"/>
      <c r="I138" s="13"/>
      <c r="J138" s="13">
        <f t="shared" si="21"/>
        <v>0</v>
      </c>
      <c r="K138" s="13">
        <f t="shared" si="22"/>
        <v>0</v>
      </c>
      <c r="L138" s="13">
        <f t="shared" si="23"/>
        <v>0</v>
      </c>
      <c r="M138" s="13">
        <f t="shared" si="24"/>
        <v>0</v>
      </c>
      <c r="N138" s="29"/>
    </row>
    <row r="139" spans="1:14" s="3" customFormat="1" ht="15.6" customHeight="1" x14ac:dyDescent="0.3">
      <c r="A139" s="17" t="s">
        <v>255</v>
      </c>
      <c r="B139" s="37" t="s">
        <v>259</v>
      </c>
      <c r="C139" s="41" t="s">
        <v>41</v>
      </c>
      <c r="D139" s="42">
        <v>54.36</v>
      </c>
      <c r="E139" s="42">
        <v>0</v>
      </c>
      <c r="F139" s="42">
        <v>97.93</v>
      </c>
      <c r="G139" s="42">
        <v>152.29313069908812</v>
      </c>
      <c r="H139" s="13"/>
      <c r="I139" s="13"/>
      <c r="J139" s="13">
        <f t="shared" si="21"/>
        <v>0</v>
      </c>
      <c r="K139" s="13">
        <f t="shared" si="22"/>
        <v>0</v>
      </c>
      <c r="L139" s="13">
        <f t="shared" si="23"/>
        <v>0</v>
      </c>
      <c r="M139" s="13">
        <f t="shared" si="24"/>
        <v>0</v>
      </c>
      <c r="N139" s="29"/>
    </row>
    <row r="140" spans="1:14" s="3" customFormat="1" ht="15.6" customHeight="1" x14ac:dyDescent="0.3">
      <c r="A140" s="17" t="s">
        <v>256</v>
      </c>
      <c r="B140" s="4" t="s">
        <v>207</v>
      </c>
      <c r="C140" s="41" t="s">
        <v>41</v>
      </c>
      <c r="D140" s="42">
        <f>D139+D137+D136</f>
        <v>204.61</v>
      </c>
      <c r="E140" s="42">
        <f t="shared" ref="E140:G140" si="29">E139+E137+E136</f>
        <v>0</v>
      </c>
      <c r="F140" s="42">
        <f t="shared" si="29"/>
        <v>368.38</v>
      </c>
      <c r="G140" s="42">
        <f t="shared" si="29"/>
        <v>572.99313069908817</v>
      </c>
      <c r="H140" s="13"/>
      <c r="I140" s="13"/>
      <c r="J140" s="13">
        <f t="shared" si="21"/>
        <v>0</v>
      </c>
      <c r="K140" s="13">
        <f t="shared" si="22"/>
        <v>0</v>
      </c>
      <c r="L140" s="13">
        <f t="shared" si="23"/>
        <v>0</v>
      </c>
      <c r="M140" s="13">
        <f t="shared" si="24"/>
        <v>0</v>
      </c>
      <c r="N140" s="29"/>
    </row>
    <row r="141" spans="1:14" s="36" customFormat="1" ht="15.6" customHeight="1" x14ac:dyDescent="0.3">
      <c r="A141" s="34" t="s">
        <v>257</v>
      </c>
      <c r="B141" s="5" t="s">
        <v>258</v>
      </c>
      <c r="C141" s="45" t="s">
        <v>41</v>
      </c>
      <c r="D141" s="46">
        <f>D139</f>
        <v>54.36</v>
      </c>
      <c r="E141" s="46">
        <f t="shared" ref="E141:G141" si="30">E139</f>
        <v>0</v>
      </c>
      <c r="F141" s="46">
        <f t="shared" si="30"/>
        <v>97.93</v>
      </c>
      <c r="G141" s="46">
        <f t="shared" si="30"/>
        <v>152.29313069908812</v>
      </c>
      <c r="H141" s="14"/>
      <c r="I141" s="14"/>
      <c r="J141" s="14">
        <f t="shared" si="21"/>
        <v>0</v>
      </c>
      <c r="K141" s="14">
        <f t="shared" si="22"/>
        <v>0</v>
      </c>
      <c r="L141" s="14">
        <f t="shared" si="23"/>
        <v>0</v>
      </c>
      <c r="M141" s="14">
        <f t="shared" si="24"/>
        <v>0</v>
      </c>
      <c r="N141" s="35" t="s">
        <v>260</v>
      </c>
    </row>
    <row r="142" spans="1:14" s="32" customFormat="1" ht="15.6" customHeight="1" x14ac:dyDescent="0.3">
      <c r="A142" s="18" t="s">
        <v>150</v>
      </c>
      <c r="B142" s="38" t="s">
        <v>153</v>
      </c>
      <c r="C142" s="39" t="s">
        <v>90</v>
      </c>
      <c r="D142" s="40">
        <v>533.26</v>
      </c>
      <c r="E142" s="40">
        <v>130.26</v>
      </c>
      <c r="F142" s="40">
        <v>358.94</v>
      </c>
      <c r="G142" s="40">
        <v>1022.46</v>
      </c>
      <c r="H142" s="18"/>
      <c r="I142" s="18"/>
      <c r="J142" s="18"/>
      <c r="K142" s="18"/>
      <c r="L142" s="18"/>
      <c r="M142" s="18"/>
      <c r="N142" s="31"/>
    </row>
    <row r="143" spans="1:14" s="3" customFormat="1" ht="15.6" customHeight="1" x14ac:dyDescent="0.3">
      <c r="A143" s="13" t="s">
        <v>151</v>
      </c>
      <c r="B143" s="37" t="s">
        <v>89</v>
      </c>
      <c r="C143" s="41" t="s">
        <v>41</v>
      </c>
      <c r="D143" s="42">
        <v>160.44900000000001</v>
      </c>
      <c r="E143" s="42">
        <v>39.077999999999996</v>
      </c>
      <c r="F143" s="42">
        <v>107.682</v>
      </c>
      <c r="G143" s="42">
        <v>306.738</v>
      </c>
      <c r="H143" s="13"/>
      <c r="I143" s="13"/>
      <c r="J143" s="13">
        <f t="shared" si="21"/>
        <v>0</v>
      </c>
      <c r="K143" s="13">
        <f t="shared" si="22"/>
        <v>0</v>
      </c>
      <c r="L143" s="13">
        <f t="shared" si="23"/>
        <v>0</v>
      </c>
      <c r="M143" s="13">
        <f t="shared" si="24"/>
        <v>0</v>
      </c>
      <c r="N143" s="29"/>
    </row>
    <row r="144" spans="1:14" s="3" customFormat="1" ht="15.6" customHeight="1" x14ac:dyDescent="0.3">
      <c r="A144" s="13" t="s">
        <v>152</v>
      </c>
      <c r="B144" s="37" t="s">
        <v>154</v>
      </c>
      <c r="C144" s="41" t="s">
        <v>90</v>
      </c>
      <c r="D144" s="42">
        <v>534.83000000000004</v>
      </c>
      <c r="E144" s="42">
        <v>130.26</v>
      </c>
      <c r="F144" s="42">
        <v>358.94</v>
      </c>
      <c r="G144" s="42">
        <v>1022.46</v>
      </c>
      <c r="H144" s="13"/>
      <c r="I144" s="13"/>
      <c r="J144" s="13">
        <f t="shared" si="21"/>
        <v>0</v>
      </c>
      <c r="K144" s="13">
        <f t="shared" si="22"/>
        <v>0</v>
      </c>
      <c r="L144" s="13">
        <f t="shared" si="23"/>
        <v>0</v>
      </c>
      <c r="M144" s="13">
        <f t="shared" si="24"/>
        <v>0</v>
      </c>
      <c r="N144" s="29"/>
    </row>
    <row r="145" spans="1:14" s="32" customFormat="1" ht="15.6" customHeight="1" x14ac:dyDescent="0.3">
      <c r="A145" s="18" t="s">
        <v>156</v>
      </c>
      <c r="B145" s="38" t="s">
        <v>181</v>
      </c>
      <c r="C145" s="39"/>
      <c r="D145" s="40"/>
      <c r="E145" s="40"/>
      <c r="F145" s="40"/>
      <c r="G145" s="40"/>
      <c r="H145" s="18"/>
      <c r="I145" s="18"/>
      <c r="J145" s="18"/>
      <c r="K145" s="18"/>
      <c r="L145" s="18"/>
      <c r="M145" s="18"/>
      <c r="N145" s="31"/>
    </row>
    <row r="146" spans="1:14" s="3" customFormat="1" ht="18.600000000000001" customHeight="1" x14ac:dyDescent="0.3">
      <c r="A146" s="17" t="s">
        <v>191</v>
      </c>
      <c r="B146" s="37" t="s">
        <v>182</v>
      </c>
      <c r="C146" s="41" t="s">
        <v>202</v>
      </c>
      <c r="D146" s="42">
        <v>172</v>
      </c>
      <c r="E146" s="42">
        <v>140</v>
      </c>
      <c r="F146" s="42">
        <v>0</v>
      </c>
      <c r="G146" s="42">
        <v>312</v>
      </c>
      <c r="H146" s="13"/>
      <c r="I146" s="13"/>
      <c r="J146" s="13">
        <f t="shared" ref="J145:J166" si="31">I146+H146</f>
        <v>0</v>
      </c>
      <c r="K146" s="13">
        <f t="shared" ref="K145:K166" si="32">G146*H146</f>
        <v>0</v>
      </c>
      <c r="L146" s="13">
        <f t="shared" ref="L145:L166" si="33">G146*I146</f>
        <v>0</v>
      </c>
      <c r="M146" s="13">
        <f t="shared" ref="M145:M166" si="34">L146+K146</f>
        <v>0</v>
      </c>
      <c r="N146" s="29"/>
    </row>
    <row r="147" spans="1:14" s="3" customFormat="1" ht="18.600000000000001" customHeight="1" x14ac:dyDescent="0.3">
      <c r="A147" s="17" t="s">
        <v>192</v>
      </c>
      <c r="B147" s="37" t="s">
        <v>183</v>
      </c>
      <c r="C147" s="41" t="s">
        <v>41</v>
      </c>
      <c r="D147" s="47">
        <v>15.9</v>
      </c>
      <c r="E147" s="47">
        <v>26.65</v>
      </c>
      <c r="F147" s="47">
        <v>0</v>
      </c>
      <c r="G147" s="47">
        <v>42.55</v>
      </c>
      <c r="H147" s="13"/>
      <c r="I147" s="13"/>
      <c r="J147" s="13">
        <f t="shared" si="31"/>
        <v>0</v>
      </c>
      <c r="K147" s="13">
        <f t="shared" si="32"/>
        <v>0</v>
      </c>
      <c r="L147" s="13">
        <f t="shared" si="33"/>
        <v>0</v>
      </c>
      <c r="M147" s="13">
        <f t="shared" si="34"/>
        <v>0</v>
      </c>
      <c r="N147" s="29"/>
    </row>
    <row r="148" spans="1:14" s="3" customFormat="1" ht="18.600000000000001" customHeight="1" x14ac:dyDescent="0.3">
      <c r="A148" s="17" t="s">
        <v>193</v>
      </c>
      <c r="B148" s="4" t="s">
        <v>218</v>
      </c>
      <c r="C148" s="13" t="s">
        <v>41</v>
      </c>
      <c r="D148" s="47">
        <v>7.95</v>
      </c>
      <c r="E148" s="47">
        <v>13.324999999999999</v>
      </c>
      <c r="F148" s="47">
        <v>0</v>
      </c>
      <c r="G148" s="47">
        <v>21.274999999999999</v>
      </c>
      <c r="H148" s="13"/>
      <c r="I148" s="13"/>
      <c r="J148" s="13">
        <f t="shared" si="31"/>
        <v>0</v>
      </c>
      <c r="K148" s="13">
        <f t="shared" si="32"/>
        <v>0</v>
      </c>
      <c r="L148" s="13">
        <f t="shared" si="33"/>
        <v>0</v>
      </c>
      <c r="M148" s="13">
        <f t="shared" si="34"/>
        <v>0</v>
      </c>
      <c r="N148" s="29"/>
    </row>
    <row r="149" spans="1:14" s="3" customFormat="1" ht="18.600000000000001" customHeight="1" x14ac:dyDescent="0.3">
      <c r="A149" s="17" t="s">
        <v>194</v>
      </c>
      <c r="B149" s="4" t="s">
        <v>219</v>
      </c>
      <c r="C149" s="13" t="s">
        <v>41</v>
      </c>
      <c r="D149" s="47">
        <v>7.95</v>
      </c>
      <c r="E149" s="47">
        <v>13.324999999999999</v>
      </c>
      <c r="F149" s="47">
        <v>0</v>
      </c>
      <c r="G149" s="47">
        <v>21.274999999999999</v>
      </c>
      <c r="H149" s="13"/>
      <c r="I149" s="13"/>
      <c r="J149" s="13">
        <f t="shared" si="31"/>
        <v>0</v>
      </c>
      <c r="K149" s="13">
        <f t="shared" si="32"/>
        <v>0</v>
      </c>
      <c r="L149" s="13">
        <f t="shared" si="33"/>
        <v>0</v>
      </c>
      <c r="M149" s="13">
        <f t="shared" si="34"/>
        <v>0</v>
      </c>
      <c r="N149" s="29"/>
    </row>
    <row r="150" spans="1:14" s="3" customFormat="1" ht="18.600000000000001" customHeight="1" x14ac:dyDescent="0.3">
      <c r="A150" s="17" t="s">
        <v>195</v>
      </c>
      <c r="B150" s="37" t="s">
        <v>184</v>
      </c>
      <c r="C150" s="41" t="s">
        <v>90</v>
      </c>
      <c r="D150" s="47">
        <v>15.9</v>
      </c>
      <c r="E150" s="47">
        <v>26.65</v>
      </c>
      <c r="F150" s="47">
        <v>0</v>
      </c>
      <c r="G150" s="47">
        <v>42.55</v>
      </c>
      <c r="H150" s="13"/>
      <c r="I150" s="13"/>
      <c r="J150" s="13">
        <f t="shared" si="31"/>
        <v>0</v>
      </c>
      <c r="K150" s="13">
        <f t="shared" si="32"/>
        <v>0</v>
      </c>
      <c r="L150" s="13">
        <f t="shared" si="33"/>
        <v>0</v>
      </c>
      <c r="M150" s="13">
        <f t="shared" si="34"/>
        <v>0</v>
      </c>
      <c r="N150" s="29"/>
    </row>
    <row r="151" spans="1:14" s="3" customFormat="1" ht="18.600000000000001" customHeight="1" x14ac:dyDescent="0.3">
      <c r="A151" s="17" t="s">
        <v>196</v>
      </c>
      <c r="B151" s="37" t="s">
        <v>185</v>
      </c>
      <c r="C151" s="41" t="s">
        <v>90</v>
      </c>
      <c r="D151" s="47">
        <v>15.9</v>
      </c>
      <c r="E151" s="47">
        <v>26.65</v>
      </c>
      <c r="F151" s="47">
        <v>0</v>
      </c>
      <c r="G151" s="47">
        <v>42.55</v>
      </c>
      <c r="H151" s="13"/>
      <c r="I151" s="13"/>
      <c r="J151" s="13">
        <f t="shared" si="31"/>
        <v>0</v>
      </c>
      <c r="K151" s="13">
        <f t="shared" si="32"/>
        <v>0</v>
      </c>
      <c r="L151" s="13">
        <f t="shared" si="33"/>
        <v>0</v>
      </c>
      <c r="M151" s="13">
        <f t="shared" si="34"/>
        <v>0</v>
      </c>
      <c r="N151" s="29"/>
    </row>
    <row r="152" spans="1:14" s="3" customFormat="1" ht="18.600000000000001" customHeight="1" x14ac:dyDescent="0.3">
      <c r="A152" s="17" t="s">
        <v>197</v>
      </c>
      <c r="B152" s="37" t="s">
        <v>203</v>
      </c>
      <c r="C152" s="41" t="s">
        <v>41</v>
      </c>
      <c r="D152" s="47">
        <v>44.082000000000001</v>
      </c>
      <c r="E152" s="47">
        <v>35.021999999999998</v>
      </c>
      <c r="F152" s="47">
        <v>0</v>
      </c>
      <c r="G152" s="47">
        <v>79.103999999999999</v>
      </c>
      <c r="H152" s="13"/>
      <c r="I152" s="13"/>
      <c r="J152" s="13">
        <f t="shared" si="31"/>
        <v>0</v>
      </c>
      <c r="K152" s="13">
        <f t="shared" si="32"/>
        <v>0</v>
      </c>
      <c r="L152" s="13">
        <f t="shared" si="33"/>
        <v>0</v>
      </c>
      <c r="M152" s="13">
        <f t="shared" si="34"/>
        <v>0</v>
      </c>
      <c r="N152" s="29"/>
    </row>
    <row r="153" spans="1:14" s="3" customFormat="1" ht="18.600000000000001" customHeight="1" x14ac:dyDescent="0.3">
      <c r="A153" s="17" t="s">
        <v>198</v>
      </c>
      <c r="B153" s="37" t="s">
        <v>186</v>
      </c>
      <c r="C153" s="41" t="s">
        <v>41</v>
      </c>
      <c r="D153" s="47">
        <v>15.9</v>
      </c>
      <c r="E153" s="47">
        <v>26.65</v>
      </c>
      <c r="F153" s="47">
        <v>0</v>
      </c>
      <c r="G153" s="47">
        <v>42.55</v>
      </c>
      <c r="H153" s="13"/>
      <c r="I153" s="13"/>
      <c r="J153" s="13">
        <f t="shared" si="31"/>
        <v>0</v>
      </c>
      <c r="K153" s="13">
        <f t="shared" si="32"/>
        <v>0</v>
      </c>
      <c r="L153" s="13">
        <f t="shared" si="33"/>
        <v>0</v>
      </c>
      <c r="M153" s="13">
        <f t="shared" si="34"/>
        <v>0</v>
      </c>
      <c r="N153" s="29"/>
    </row>
    <row r="154" spans="1:14" s="3" customFormat="1" ht="18.600000000000001" customHeight="1" x14ac:dyDescent="0.3">
      <c r="A154" s="17" t="s">
        <v>199</v>
      </c>
      <c r="B154" s="37" t="s">
        <v>189</v>
      </c>
      <c r="C154" s="41" t="s">
        <v>41</v>
      </c>
      <c r="D154" s="47">
        <v>44.082000000000001</v>
      </c>
      <c r="E154" s="47">
        <v>35.021999999999998</v>
      </c>
      <c r="F154" s="47">
        <v>0</v>
      </c>
      <c r="G154" s="47">
        <v>79.103999999999999</v>
      </c>
      <c r="H154" s="13"/>
      <c r="I154" s="13"/>
      <c r="J154" s="13">
        <f t="shared" si="31"/>
        <v>0</v>
      </c>
      <c r="K154" s="13">
        <f t="shared" si="32"/>
        <v>0</v>
      </c>
      <c r="L154" s="13">
        <f t="shared" si="33"/>
        <v>0</v>
      </c>
      <c r="M154" s="13">
        <f t="shared" si="34"/>
        <v>0</v>
      </c>
      <c r="N154" s="29"/>
    </row>
    <row r="155" spans="1:14" s="3" customFormat="1" ht="18.600000000000001" customHeight="1" x14ac:dyDescent="0.3">
      <c r="A155" s="17" t="s">
        <v>200</v>
      </c>
      <c r="B155" s="37" t="s">
        <v>187</v>
      </c>
      <c r="C155" s="41" t="s">
        <v>90</v>
      </c>
      <c r="D155" s="47">
        <v>2.4</v>
      </c>
      <c r="E155" s="47">
        <v>2.4</v>
      </c>
      <c r="F155" s="47">
        <v>0</v>
      </c>
      <c r="G155" s="47">
        <v>4.8</v>
      </c>
      <c r="H155" s="13"/>
      <c r="I155" s="13"/>
      <c r="J155" s="13">
        <f t="shared" si="31"/>
        <v>0</v>
      </c>
      <c r="K155" s="13">
        <f t="shared" si="32"/>
        <v>0</v>
      </c>
      <c r="L155" s="13">
        <f t="shared" si="33"/>
        <v>0</v>
      </c>
      <c r="M155" s="13">
        <f t="shared" si="34"/>
        <v>0</v>
      </c>
      <c r="N155" s="29"/>
    </row>
    <row r="156" spans="1:14" s="3" customFormat="1" ht="18.600000000000001" customHeight="1" x14ac:dyDescent="0.3">
      <c r="A156" s="17" t="s">
        <v>277</v>
      </c>
      <c r="B156" s="43" t="s">
        <v>188</v>
      </c>
      <c r="C156" s="41" t="s">
        <v>41</v>
      </c>
      <c r="D156" s="47">
        <v>18.989999999999998</v>
      </c>
      <c r="E156" s="47">
        <v>16.277999999999999</v>
      </c>
      <c r="F156" s="47">
        <v>0</v>
      </c>
      <c r="G156" s="47">
        <v>35.268000000000001</v>
      </c>
      <c r="H156" s="13"/>
      <c r="I156" s="13"/>
      <c r="J156" s="13">
        <f t="shared" si="31"/>
        <v>0</v>
      </c>
      <c r="K156" s="13">
        <f t="shared" si="32"/>
        <v>0</v>
      </c>
      <c r="L156" s="13">
        <f t="shared" si="33"/>
        <v>0</v>
      </c>
      <c r="M156" s="13">
        <f t="shared" si="34"/>
        <v>0</v>
      </c>
      <c r="N156" s="29"/>
    </row>
    <row r="157" spans="1:14" s="3" customFormat="1" ht="18.600000000000001" customHeight="1" x14ac:dyDescent="0.3">
      <c r="A157" s="17" t="s">
        <v>278</v>
      </c>
      <c r="B157" s="37" t="s">
        <v>190</v>
      </c>
      <c r="C157" s="41" t="s">
        <v>41</v>
      </c>
      <c r="D157" s="47">
        <v>18.989999999999998</v>
      </c>
      <c r="E157" s="47">
        <v>16.277999999999999</v>
      </c>
      <c r="F157" s="47">
        <v>0</v>
      </c>
      <c r="G157" s="47">
        <v>35.268000000000001</v>
      </c>
      <c r="H157" s="13"/>
      <c r="I157" s="13"/>
      <c r="J157" s="13">
        <f t="shared" si="31"/>
        <v>0</v>
      </c>
      <c r="K157" s="13">
        <f t="shared" si="32"/>
        <v>0</v>
      </c>
      <c r="L157" s="13">
        <f t="shared" si="33"/>
        <v>0</v>
      </c>
      <c r="M157" s="13">
        <f t="shared" si="34"/>
        <v>0</v>
      </c>
      <c r="N157" s="29"/>
    </row>
    <row r="158" spans="1:14" s="3" customFormat="1" ht="26.4" customHeight="1" x14ac:dyDescent="0.3">
      <c r="A158" s="17" t="s">
        <v>201</v>
      </c>
      <c r="B158" s="43" t="s">
        <v>279</v>
      </c>
      <c r="C158" s="41" t="s">
        <v>41</v>
      </c>
      <c r="D158" s="42">
        <v>18.989999999999998</v>
      </c>
      <c r="E158" s="42">
        <v>16.277999999999999</v>
      </c>
      <c r="F158" s="42">
        <v>0</v>
      </c>
      <c r="G158" s="42">
        <v>35.268000000000001</v>
      </c>
      <c r="H158" s="13"/>
      <c r="I158" s="13"/>
      <c r="J158" s="13">
        <f t="shared" si="31"/>
        <v>0</v>
      </c>
      <c r="K158" s="13">
        <f t="shared" si="32"/>
        <v>0</v>
      </c>
      <c r="L158" s="13">
        <f t="shared" si="33"/>
        <v>0</v>
      </c>
      <c r="M158" s="13">
        <f t="shared" si="34"/>
        <v>0</v>
      </c>
      <c r="N158" s="29"/>
    </row>
    <row r="159" spans="1:14" s="32" customFormat="1" ht="17.399999999999999" customHeight="1" x14ac:dyDescent="0.3">
      <c r="A159" s="18" t="s">
        <v>264</v>
      </c>
      <c r="B159" s="38" t="s">
        <v>263</v>
      </c>
      <c r="C159" s="39"/>
      <c r="D159" s="40">
        <f>D160+D161</f>
        <v>164.98779999999999</v>
      </c>
      <c r="E159" s="40">
        <f t="shared" ref="E159:G159" si="35">E160+E161</f>
        <v>76.91</v>
      </c>
      <c r="F159" s="40">
        <f t="shared" si="35"/>
        <v>88.10799999999999</v>
      </c>
      <c r="G159" s="40">
        <f t="shared" si="35"/>
        <v>309.4058</v>
      </c>
      <c r="H159" s="18"/>
      <c r="I159" s="18"/>
      <c r="J159" s="18"/>
      <c r="K159" s="18"/>
      <c r="L159" s="18"/>
      <c r="M159" s="18"/>
      <c r="N159" s="31"/>
    </row>
    <row r="160" spans="1:14" s="3" customFormat="1" ht="17.399999999999999" customHeight="1" x14ac:dyDescent="0.3">
      <c r="A160" s="17" t="s">
        <v>265</v>
      </c>
      <c r="B160" s="43" t="s">
        <v>262</v>
      </c>
      <c r="C160" s="48" t="s">
        <v>90</v>
      </c>
      <c r="D160" s="49">
        <v>127.98779999999999</v>
      </c>
      <c r="E160" s="49">
        <v>18.54</v>
      </c>
      <c r="F160" s="49">
        <v>86.10799999999999</v>
      </c>
      <c r="G160" s="49">
        <v>212.03579999999999</v>
      </c>
      <c r="H160" s="13"/>
      <c r="I160" s="13"/>
      <c r="J160" s="13">
        <f t="shared" si="31"/>
        <v>0</v>
      </c>
      <c r="K160" s="13">
        <f t="shared" si="32"/>
        <v>0</v>
      </c>
      <c r="L160" s="13">
        <f t="shared" si="33"/>
        <v>0</v>
      </c>
      <c r="M160" s="13">
        <f t="shared" si="34"/>
        <v>0</v>
      </c>
      <c r="N160" s="29"/>
    </row>
    <row r="161" spans="1:16" s="3" customFormat="1" ht="17.399999999999999" customHeight="1" x14ac:dyDescent="0.3">
      <c r="A161" s="17" t="s">
        <v>266</v>
      </c>
      <c r="B161" s="43" t="s">
        <v>280</v>
      </c>
      <c r="C161" s="41" t="s">
        <v>90</v>
      </c>
      <c r="D161" s="47">
        <v>37</v>
      </c>
      <c r="E161" s="47">
        <v>58.37</v>
      </c>
      <c r="F161" s="47">
        <v>2</v>
      </c>
      <c r="G161" s="47">
        <v>97.37</v>
      </c>
      <c r="H161" s="13"/>
      <c r="I161" s="13"/>
      <c r="J161" s="13">
        <f t="shared" si="31"/>
        <v>0</v>
      </c>
      <c r="K161" s="13">
        <f t="shared" si="32"/>
        <v>0</v>
      </c>
      <c r="L161" s="13">
        <f t="shared" si="33"/>
        <v>0</v>
      </c>
      <c r="M161" s="13">
        <f t="shared" si="34"/>
        <v>0</v>
      </c>
      <c r="N161" s="29"/>
    </row>
    <row r="162" spans="1:16" s="3" customFormat="1" ht="17.399999999999999" customHeight="1" x14ac:dyDescent="0.3">
      <c r="A162" s="17" t="s">
        <v>275</v>
      </c>
      <c r="B162" s="43" t="s">
        <v>273</v>
      </c>
      <c r="C162" s="48" t="s">
        <v>90</v>
      </c>
      <c r="D162" s="49">
        <v>6.3000000000000007</v>
      </c>
      <c r="E162" s="49">
        <v>2.1</v>
      </c>
      <c r="F162" s="49">
        <v>4.2</v>
      </c>
      <c r="G162" s="49">
        <v>12.600000000000001</v>
      </c>
      <c r="H162" s="13"/>
      <c r="I162" s="13"/>
      <c r="J162" s="13">
        <f t="shared" si="31"/>
        <v>0</v>
      </c>
      <c r="K162" s="13">
        <f t="shared" si="32"/>
        <v>0</v>
      </c>
      <c r="L162" s="13">
        <f t="shared" si="33"/>
        <v>0</v>
      </c>
      <c r="M162" s="13">
        <f t="shared" si="34"/>
        <v>0</v>
      </c>
      <c r="N162" s="29"/>
    </row>
    <row r="163" spans="1:16" s="3" customFormat="1" ht="17.399999999999999" customHeight="1" x14ac:dyDescent="0.3">
      <c r="A163" s="17" t="s">
        <v>276</v>
      </c>
      <c r="B163" s="43" t="s">
        <v>274</v>
      </c>
      <c r="C163" s="48" t="s">
        <v>202</v>
      </c>
      <c r="D163" s="49">
        <v>3</v>
      </c>
      <c r="E163" s="49">
        <v>1</v>
      </c>
      <c r="F163" s="49">
        <v>2</v>
      </c>
      <c r="G163" s="49">
        <v>6</v>
      </c>
      <c r="H163" s="13"/>
      <c r="I163" s="13"/>
      <c r="J163" s="13">
        <f t="shared" si="31"/>
        <v>0</v>
      </c>
      <c r="K163" s="13">
        <f t="shared" si="32"/>
        <v>0</v>
      </c>
      <c r="L163" s="13">
        <f t="shared" si="33"/>
        <v>0</v>
      </c>
      <c r="M163" s="13">
        <f t="shared" si="34"/>
        <v>0</v>
      </c>
      <c r="N163" s="29"/>
    </row>
    <row r="164" spans="1:16" s="32" customFormat="1" ht="17.399999999999999" customHeight="1" x14ac:dyDescent="0.3">
      <c r="A164" s="33" t="s">
        <v>267</v>
      </c>
      <c r="B164" s="44" t="s">
        <v>272</v>
      </c>
      <c r="C164" s="39"/>
      <c r="D164" s="40">
        <f>D165+D166</f>
        <v>266</v>
      </c>
      <c r="E164" s="40">
        <f t="shared" ref="E164:G164" si="36">E165+E166</f>
        <v>51</v>
      </c>
      <c r="F164" s="40">
        <f t="shared" si="36"/>
        <v>129</v>
      </c>
      <c r="G164" s="40">
        <f t="shared" si="36"/>
        <v>446</v>
      </c>
      <c r="H164" s="33"/>
      <c r="I164" s="50"/>
      <c r="J164" s="18"/>
      <c r="K164" s="18"/>
      <c r="L164" s="18"/>
      <c r="M164" s="18"/>
      <c r="N164" s="31"/>
    </row>
    <row r="165" spans="1:16" s="3" customFormat="1" ht="17.399999999999999" customHeight="1" x14ac:dyDescent="0.3">
      <c r="A165" s="17" t="s">
        <v>270</v>
      </c>
      <c r="B165" s="43" t="s">
        <v>269</v>
      </c>
      <c r="C165" s="41" t="s">
        <v>202</v>
      </c>
      <c r="D165" s="42">
        <v>33</v>
      </c>
      <c r="E165" s="42">
        <v>8</v>
      </c>
      <c r="F165" s="42">
        <v>5</v>
      </c>
      <c r="G165" s="42">
        <f>SUM(D165:F165)</f>
        <v>46</v>
      </c>
      <c r="H165" s="17"/>
      <c r="I165" s="48"/>
      <c r="J165" s="13">
        <f t="shared" si="31"/>
        <v>0</v>
      </c>
      <c r="K165" s="13">
        <f t="shared" si="32"/>
        <v>0</v>
      </c>
      <c r="L165" s="13">
        <f t="shared" si="33"/>
        <v>0</v>
      </c>
      <c r="M165" s="13">
        <f t="shared" si="34"/>
        <v>0</v>
      </c>
      <c r="N165" s="29"/>
    </row>
    <row r="166" spans="1:16" s="3" customFormat="1" ht="17.399999999999999" customHeight="1" x14ac:dyDescent="0.3">
      <c r="A166" s="17" t="s">
        <v>271</v>
      </c>
      <c r="B166" s="43" t="s">
        <v>268</v>
      </c>
      <c r="C166" s="41" t="s">
        <v>202</v>
      </c>
      <c r="D166" s="42">
        <v>233</v>
      </c>
      <c r="E166" s="42">
        <v>43</v>
      </c>
      <c r="F166" s="42">
        <v>124</v>
      </c>
      <c r="G166" s="42">
        <f>SUM(D166:F166)</f>
        <v>400</v>
      </c>
      <c r="H166" s="17"/>
      <c r="I166" s="48"/>
      <c r="J166" s="13">
        <f t="shared" si="31"/>
        <v>0</v>
      </c>
      <c r="K166" s="13">
        <f t="shared" si="32"/>
        <v>0</v>
      </c>
      <c r="L166" s="13">
        <f t="shared" si="33"/>
        <v>0</v>
      </c>
      <c r="M166" s="13">
        <f t="shared" si="34"/>
        <v>0</v>
      </c>
      <c r="N166" s="29"/>
    </row>
    <row r="167" spans="1:16" s="59" customFormat="1" ht="24.6" customHeight="1" x14ac:dyDescent="0.3">
      <c r="A167" s="57"/>
      <c r="B167" s="20" t="s">
        <v>14</v>
      </c>
      <c r="C167" s="21"/>
      <c r="D167" s="21"/>
      <c r="E167" s="21"/>
      <c r="F167" s="21"/>
      <c r="G167" s="21"/>
      <c r="H167" s="21"/>
      <c r="I167" s="21"/>
      <c r="J167" s="21"/>
      <c r="K167" s="21">
        <f>SUM(K16:K166)</f>
        <v>0</v>
      </c>
      <c r="L167" s="21">
        <f t="shared" ref="L167:M167" si="37">SUM(L16:L166)</f>
        <v>0</v>
      </c>
      <c r="M167" s="21">
        <f t="shared" si="37"/>
        <v>0</v>
      </c>
      <c r="N167" s="58"/>
    </row>
    <row r="168" spans="1:16" x14ac:dyDescent="0.3">
      <c r="A168" s="60"/>
      <c r="B168" s="60"/>
      <c r="C168" s="60"/>
      <c r="D168" s="60"/>
      <c r="E168" s="60"/>
      <c r="F168" s="60"/>
      <c r="G168" s="60"/>
      <c r="H168" s="60"/>
      <c r="I168" s="60"/>
      <c r="J168" s="60"/>
      <c r="K168" s="60"/>
      <c r="L168" s="60"/>
      <c r="M168" s="60"/>
    </row>
    <row r="169" spans="1:16" ht="17.399999999999999" x14ac:dyDescent="0.3">
      <c r="A169" s="85"/>
      <c r="B169" s="64" t="s">
        <v>282</v>
      </c>
      <c r="C169" s="65"/>
      <c r="D169" s="66"/>
      <c r="E169" s="66"/>
      <c r="F169" s="66"/>
      <c r="G169" s="66"/>
      <c r="H169" s="66"/>
      <c r="I169" s="67"/>
      <c r="J169" s="67"/>
      <c r="K169" s="67"/>
      <c r="L169" s="67"/>
      <c r="M169" s="65"/>
      <c r="N169" s="65"/>
      <c r="O169" s="68"/>
      <c r="P169" s="65"/>
    </row>
    <row r="170" spans="1:16" ht="18" x14ac:dyDescent="0.35">
      <c r="A170" s="86"/>
      <c r="B170" s="69"/>
      <c r="C170" s="70"/>
      <c r="D170" s="71"/>
      <c r="E170" s="71"/>
      <c r="F170" s="71"/>
      <c r="G170" s="71"/>
      <c r="H170" s="71"/>
      <c r="I170" s="67"/>
      <c r="J170" s="67"/>
      <c r="K170" s="67"/>
      <c r="L170" s="67"/>
      <c r="M170" s="65"/>
      <c r="N170" s="65"/>
      <c r="O170" s="68"/>
      <c r="P170" s="65"/>
    </row>
    <row r="171" spans="1:16" x14ac:dyDescent="0.25">
      <c r="A171" s="106" t="s">
        <v>289</v>
      </c>
      <c r="B171" s="93" t="s">
        <v>290</v>
      </c>
      <c r="C171" s="93"/>
      <c r="D171" s="93"/>
      <c r="E171" s="93"/>
      <c r="F171" s="93"/>
      <c r="G171" s="93"/>
      <c r="H171" s="93"/>
      <c r="I171" s="93"/>
      <c r="J171" s="93"/>
      <c r="K171" s="93"/>
      <c r="L171" s="93"/>
      <c r="M171" s="93"/>
      <c r="N171" s="93"/>
      <c r="O171" s="95"/>
      <c r="P171" s="95"/>
    </row>
    <row r="172" spans="1:16" x14ac:dyDescent="0.25">
      <c r="A172" s="106" t="s">
        <v>292</v>
      </c>
      <c r="B172" s="93" t="s">
        <v>291</v>
      </c>
      <c r="C172" s="93"/>
      <c r="D172" s="93"/>
      <c r="E172" s="93"/>
      <c r="F172" s="93"/>
      <c r="G172" s="93"/>
      <c r="H172" s="93"/>
      <c r="I172" s="93"/>
      <c r="J172" s="93"/>
      <c r="K172" s="93"/>
      <c r="L172" s="93"/>
      <c r="M172" s="93"/>
      <c r="N172" s="93"/>
      <c r="O172" s="95"/>
      <c r="P172" s="95"/>
    </row>
    <row r="173" spans="1:16" ht="21" customHeight="1" x14ac:dyDescent="0.3">
      <c r="A173" s="107">
        <v>3</v>
      </c>
      <c r="B173" s="96" t="s">
        <v>283</v>
      </c>
      <c r="C173" s="96"/>
      <c r="D173" s="96"/>
      <c r="E173" s="96"/>
      <c r="F173" s="96"/>
      <c r="G173" s="96"/>
      <c r="H173" s="96"/>
      <c r="I173" s="96"/>
      <c r="J173" s="96"/>
      <c r="K173" s="96"/>
      <c r="L173" s="96"/>
      <c r="M173" s="96"/>
      <c r="N173" s="96"/>
      <c r="O173" s="96"/>
      <c r="P173" s="96"/>
    </row>
    <row r="174" spans="1:16" ht="154.80000000000001" customHeight="1" x14ac:dyDescent="0.3">
      <c r="A174" s="107">
        <v>4</v>
      </c>
      <c r="B174" s="93" t="s">
        <v>284</v>
      </c>
      <c r="C174" s="93"/>
      <c r="D174" s="93"/>
      <c r="E174" s="93"/>
      <c r="F174" s="93"/>
      <c r="G174" s="93"/>
      <c r="H174" s="93"/>
      <c r="I174" s="93"/>
      <c r="J174" s="93"/>
      <c r="K174" s="93"/>
      <c r="L174" s="93"/>
      <c r="M174" s="93"/>
      <c r="N174" s="93"/>
      <c r="O174" s="97"/>
      <c r="P174" s="97"/>
    </row>
    <row r="175" spans="1:16" ht="45.6" customHeight="1" x14ac:dyDescent="0.3">
      <c r="A175" s="107">
        <v>5</v>
      </c>
      <c r="B175" s="93" t="s">
        <v>287</v>
      </c>
      <c r="C175" s="93"/>
      <c r="D175" s="93"/>
      <c r="E175" s="93"/>
      <c r="F175" s="93"/>
      <c r="G175" s="93"/>
      <c r="H175" s="93"/>
      <c r="I175" s="93"/>
      <c r="J175" s="93"/>
      <c r="K175" s="93"/>
      <c r="L175" s="93"/>
      <c r="M175" s="93"/>
      <c r="N175" s="93"/>
      <c r="O175" s="97"/>
      <c r="P175" s="97"/>
    </row>
    <row r="176" spans="1:16" ht="21.6" customHeight="1" x14ac:dyDescent="0.3">
      <c r="A176" s="107">
        <v>6</v>
      </c>
      <c r="B176" s="98" t="s">
        <v>285</v>
      </c>
      <c r="C176" s="98"/>
      <c r="D176" s="98"/>
      <c r="E176" s="98"/>
      <c r="F176" s="98"/>
      <c r="G176" s="98"/>
      <c r="H176" s="98"/>
      <c r="I176" s="98"/>
      <c r="J176" s="98"/>
      <c r="K176" s="98"/>
      <c r="L176" s="98"/>
      <c r="M176" s="98"/>
      <c r="N176" s="98"/>
      <c r="O176" s="98"/>
      <c r="P176" s="98"/>
    </row>
    <row r="177" spans="1:16" ht="33" customHeight="1" x14ac:dyDescent="0.3">
      <c r="A177" s="107">
        <v>7</v>
      </c>
      <c r="B177" s="99" t="s">
        <v>288</v>
      </c>
      <c r="C177" s="99"/>
      <c r="D177" s="99"/>
      <c r="E177" s="99"/>
      <c r="F177" s="99"/>
      <c r="G177" s="99"/>
      <c r="H177" s="99"/>
      <c r="I177" s="99"/>
      <c r="J177" s="99"/>
      <c r="K177" s="99"/>
      <c r="L177" s="99"/>
      <c r="M177" s="99"/>
      <c r="N177" s="99"/>
      <c r="O177" s="100"/>
      <c r="P177" s="100"/>
    </row>
    <row r="178" spans="1:16" ht="85.2" customHeight="1" x14ac:dyDescent="0.3">
      <c r="A178" s="107">
        <v>8</v>
      </c>
      <c r="B178" s="101" t="s">
        <v>293</v>
      </c>
      <c r="C178" s="101"/>
      <c r="D178" s="101"/>
      <c r="E178" s="101"/>
      <c r="F178" s="101"/>
      <c r="G178" s="101"/>
      <c r="H178" s="101"/>
      <c r="I178" s="101"/>
      <c r="J178" s="101"/>
      <c r="K178" s="101"/>
      <c r="L178" s="101"/>
      <c r="M178" s="101"/>
      <c r="N178" s="101"/>
      <c r="O178" s="101"/>
      <c r="P178" s="101"/>
    </row>
    <row r="179" spans="1:16" ht="120.6" customHeight="1" x14ac:dyDescent="0.3">
      <c r="A179" s="107"/>
      <c r="B179" s="89" t="s">
        <v>294</v>
      </c>
      <c r="C179" s="89"/>
      <c r="D179" s="89"/>
      <c r="E179" s="89"/>
      <c r="F179" s="89"/>
      <c r="G179" s="89"/>
      <c r="H179" s="89"/>
      <c r="I179" s="89"/>
      <c r="J179" s="89"/>
      <c r="K179" s="89"/>
      <c r="L179" s="89"/>
      <c r="M179" s="89"/>
      <c r="N179" s="89"/>
      <c r="O179" s="102"/>
      <c r="P179" s="102"/>
    </row>
    <row r="180" spans="1:16" ht="141.6" customHeight="1" x14ac:dyDescent="0.3">
      <c r="A180" s="72"/>
      <c r="B180" s="89" t="s">
        <v>295</v>
      </c>
      <c r="C180" s="89"/>
      <c r="D180" s="89"/>
      <c r="E180" s="89"/>
      <c r="F180" s="89"/>
      <c r="G180" s="89"/>
      <c r="H180" s="89"/>
      <c r="I180" s="89"/>
      <c r="J180" s="89"/>
      <c r="K180" s="89"/>
      <c r="L180" s="89"/>
      <c r="M180" s="89"/>
      <c r="N180" s="89"/>
      <c r="O180" s="102"/>
      <c r="P180" s="102"/>
    </row>
    <row r="181" spans="1:16" ht="67.2" customHeight="1" x14ac:dyDescent="0.3">
      <c r="A181" s="72">
        <v>9</v>
      </c>
      <c r="B181" s="90" t="s">
        <v>286</v>
      </c>
      <c r="C181" s="90"/>
      <c r="D181" s="90"/>
      <c r="E181" s="90"/>
      <c r="F181" s="90"/>
      <c r="G181" s="90"/>
      <c r="H181" s="90"/>
      <c r="I181" s="90"/>
      <c r="J181" s="90"/>
      <c r="K181" s="90"/>
      <c r="L181" s="90"/>
      <c r="M181" s="90"/>
      <c r="N181" s="90"/>
      <c r="O181" s="94"/>
      <c r="P181" s="94"/>
    </row>
    <row r="182" spans="1:16" x14ac:dyDescent="0.25">
      <c r="A182" s="87"/>
      <c r="B182" s="103"/>
      <c r="C182" s="104"/>
      <c r="D182" s="105"/>
      <c r="E182" s="104"/>
      <c r="F182" s="103"/>
      <c r="G182" s="103"/>
      <c r="H182" s="103"/>
      <c r="I182" s="103"/>
      <c r="J182" s="103"/>
      <c r="K182" s="103"/>
      <c r="L182" s="103"/>
      <c r="M182" s="103"/>
      <c r="N182" s="103"/>
      <c r="O182" s="103"/>
      <c r="P182" s="103"/>
    </row>
    <row r="183" spans="1:16" x14ac:dyDescent="0.25">
      <c r="A183" s="87"/>
      <c r="B183" s="73"/>
      <c r="C183" s="91"/>
      <c r="D183" s="75"/>
      <c r="E183" s="92"/>
      <c r="F183" s="73"/>
      <c r="G183" s="73"/>
      <c r="H183" s="73"/>
      <c r="I183" s="73"/>
      <c r="J183" s="73"/>
      <c r="K183" s="73"/>
      <c r="L183" s="73"/>
      <c r="M183" s="73"/>
      <c r="N183" s="73"/>
      <c r="O183" s="73"/>
      <c r="P183" s="73"/>
    </row>
    <row r="184" spans="1:16" x14ac:dyDescent="0.25">
      <c r="A184" s="87"/>
      <c r="B184" s="73"/>
      <c r="C184" s="91"/>
      <c r="D184" s="75"/>
      <c r="E184" s="92"/>
      <c r="F184" s="73"/>
      <c r="G184" s="73"/>
      <c r="H184" s="73"/>
      <c r="I184" s="73"/>
      <c r="J184" s="73"/>
      <c r="K184" s="73"/>
      <c r="L184" s="73"/>
      <c r="M184" s="73"/>
      <c r="N184" s="73"/>
      <c r="O184" s="73"/>
      <c r="P184" s="73"/>
    </row>
    <row r="185" spans="1:16" ht="18" x14ac:dyDescent="0.25">
      <c r="A185" s="87"/>
      <c r="B185" s="73"/>
      <c r="C185" s="74"/>
      <c r="D185" s="75"/>
      <c r="E185" s="76"/>
      <c r="F185" s="73"/>
      <c r="G185" s="73"/>
      <c r="H185" s="73"/>
      <c r="I185" s="73"/>
      <c r="J185" s="73"/>
      <c r="K185" s="73"/>
      <c r="L185" s="73"/>
      <c r="M185" s="73"/>
      <c r="N185" s="73"/>
      <c r="O185" s="73"/>
      <c r="P185" s="73"/>
    </row>
    <row r="186" spans="1:16" ht="18" x14ac:dyDescent="0.25">
      <c r="A186" s="87"/>
      <c r="B186" s="73"/>
      <c r="C186" s="74"/>
      <c r="D186" s="75"/>
      <c r="E186" s="76"/>
      <c r="F186" s="73"/>
      <c r="G186" s="73"/>
      <c r="H186" s="73"/>
      <c r="I186" s="73"/>
      <c r="J186" s="73"/>
      <c r="K186" s="73"/>
      <c r="L186" s="73"/>
      <c r="M186" s="73"/>
      <c r="N186" s="73"/>
      <c r="O186" s="73"/>
      <c r="P186" s="73"/>
    </row>
    <row r="187" spans="1:16" ht="18" x14ac:dyDescent="0.25">
      <c r="A187" s="87"/>
      <c r="B187" s="73"/>
      <c r="C187" s="74"/>
      <c r="D187" s="75"/>
      <c r="E187" s="76"/>
      <c r="F187" s="73"/>
      <c r="G187" s="73"/>
      <c r="H187" s="73"/>
      <c r="I187" s="73"/>
      <c r="J187" s="73"/>
      <c r="K187" s="73"/>
      <c r="L187" s="73"/>
      <c r="M187" s="73"/>
      <c r="N187" s="73"/>
      <c r="O187" s="73"/>
      <c r="P187" s="73"/>
    </row>
    <row r="188" spans="1:16" ht="18" x14ac:dyDescent="0.25">
      <c r="A188" s="87"/>
      <c r="B188" s="73"/>
      <c r="C188" s="74"/>
      <c r="D188" s="75"/>
      <c r="E188" s="76"/>
      <c r="F188" s="73"/>
      <c r="G188" s="73"/>
      <c r="H188" s="73"/>
      <c r="I188" s="73"/>
      <c r="J188" s="73"/>
      <c r="K188" s="73"/>
      <c r="L188" s="73"/>
      <c r="M188" s="73"/>
      <c r="N188" s="73"/>
      <c r="O188" s="73"/>
      <c r="P188" s="73"/>
    </row>
    <row r="189" spans="1:16" ht="18" x14ac:dyDescent="0.25">
      <c r="A189" s="87"/>
      <c r="B189" s="73"/>
      <c r="C189" s="74"/>
      <c r="D189" s="75"/>
      <c r="E189" s="76"/>
      <c r="F189" s="73"/>
      <c r="G189" s="73"/>
      <c r="H189" s="73"/>
      <c r="I189" s="73"/>
      <c r="J189" s="73"/>
      <c r="K189" s="73"/>
      <c r="L189" s="73"/>
      <c r="M189" s="73"/>
      <c r="N189" s="73"/>
      <c r="O189" s="73"/>
      <c r="P189" s="73"/>
    </row>
    <row r="190" spans="1:16" ht="18" x14ac:dyDescent="0.25">
      <c r="A190" s="87"/>
      <c r="B190" s="73"/>
      <c r="C190" s="74"/>
      <c r="D190" s="75"/>
      <c r="E190" s="76"/>
      <c r="F190" s="73"/>
      <c r="G190" s="73"/>
      <c r="H190" s="73"/>
      <c r="I190" s="73"/>
      <c r="J190" s="73"/>
      <c r="K190" s="73"/>
      <c r="L190" s="73"/>
      <c r="M190" s="73"/>
      <c r="N190" s="73"/>
      <c r="O190" s="73"/>
      <c r="P190" s="73"/>
    </row>
    <row r="191" spans="1:16" ht="18" x14ac:dyDescent="0.25">
      <c r="A191" s="87"/>
      <c r="B191" s="73"/>
      <c r="C191" s="74"/>
      <c r="D191" s="75"/>
      <c r="E191" s="76"/>
      <c r="F191" s="73"/>
      <c r="G191" s="73"/>
      <c r="H191" s="73"/>
      <c r="I191" s="73"/>
      <c r="J191" s="73"/>
      <c r="K191" s="73"/>
      <c r="L191" s="73"/>
      <c r="M191" s="73"/>
      <c r="N191" s="73"/>
      <c r="O191" s="73"/>
      <c r="P191" s="73"/>
    </row>
    <row r="192" spans="1:16" ht="18" x14ac:dyDescent="0.25">
      <c r="A192" s="87"/>
      <c r="B192" s="73"/>
      <c r="C192" s="77"/>
      <c r="D192" s="77"/>
      <c r="E192" s="77"/>
      <c r="F192" s="73"/>
      <c r="G192" s="73"/>
      <c r="H192" s="73"/>
      <c r="I192" s="73"/>
      <c r="J192" s="73"/>
      <c r="K192" s="73"/>
      <c r="L192" s="73"/>
      <c r="M192" s="73"/>
      <c r="N192" s="73"/>
      <c r="O192" s="73"/>
      <c r="P192" s="73"/>
    </row>
    <row r="193" spans="1:16" x14ac:dyDescent="0.25">
      <c r="A193" s="87"/>
      <c r="B193" s="73"/>
      <c r="C193" s="73"/>
      <c r="D193" s="73"/>
      <c r="E193" s="73"/>
      <c r="F193" s="73"/>
      <c r="G193" s="73"/>
      <c r="H193" s="73"/>
      <c r="I193" s="73"/>
      <c r="J193" s="73"/>
      <c r="K193" s="73"/>
      <c r="L193" s="73"/>
      <c r="M193" s="73"/>
      <c r="N193" s="73"/>
      <c r="O193" s="73"/>
      <c r="P193" s="73"/>
    </row>
    <row r="194" spans="1:16" x14ac:dyDescent="0.25">
      <c r="A194" s="87"/>
      <c r="B194" s="73"/>
      <c r="C194" s="73"/>
      <c r="D194" s="73"/>
      <c r="E194" s="73"/>
      <c r="F194" s="73"/>
      <c r="G194" s="73"/>
      <c r="H194" s="73"/>
      <c r="I194" s="73"/>
      <c r="J194" s="73"/>
      <c r="K194" s="73"/>
      <c r="L194" s="73"/>
      <c r="M194" s="73"/>
      <c r="N194" s="73"/>
      <c r="O194" s="73"/>
      <c r="P194" s="73"/>
    </row>
    <row r="195" spans="1:16" x14ac:dyDescent="0.25">
      <c r="A195" s="87"/>
      <c r="B195" s="73"/>
      <c r="C195" s="73"/>
      <c r="D195" s="73"/>
      <c r="E195" s="73"/>
      <c r="F195" s="73"/>
      <c r="G195" s="73"/>
      <c r="H195" s="73"/>
      <c r="I195" s="73"/>
      <c r="J195" s="73"/>
      <c r="K195" s="73"/>
      <c r="L195" s="73"/>
      <c r="M195" s="73"/>
      <c r="N195" s="73"/>
      <c r="O195" s="73"/>
      <c r="P195" s="73"/>
    </row>
    <row r="196" spans="1:16" x14ac:dyDescent="0.25">
      <c r="A196" s="87"/>
      <c r="B196" s="73"/>
      <c r="C196" s="73"/>
      <c r="D196" s="73"/>
      <c r="E196" s="73"/>
      <c r="F196" s="73"/>
      <c r="G196" s="73"/>
      <c r="H196" s="73"/>
      <c r="I196" s="73"/>
      <c r="J196" s="73"/>
      <c r="K196" s="73"/>
      <c r="L196" s="73"/>
      <c r="M196" s="73"/>
      <c r="N196" s="73"/>
      <c r="O196" s="73"/>
      <c r="P196" s="73"/>
    </row>
    <row r="197" spans="1:16" x14ac:dyDescent="0.25">
      <c r="A197" s="87"/>
      <c r="B197" s="73"/>
      <c r="C197" s="73"/>
      <c r="D197" s="73"/>
      <c r="E197" s="73"/>
      <c r="F197" s="73"/>
      <c r="G197" s="73"/>
      <c r="H197" s="73"/>
      <c r="I197" s="73"/>
      <c r="J197" s="73"/>
      <c r="K197" s="73"/>
      <c r="L197" s="73"/>
      <c r="M197" s="73"/>
      <c r="N197" s="73"/>
      <c r="O197" s="73"/>
      <c r="P197" s="73"/>
    </row>
    <row r="198" spans="1:16" x14ac:dyDescent="0.25">
      <c r="A198" s="87"/>
      <c r="B198" s="73"/>
      <c r="C198" s="73"/>
      <c r="D198" s="73"/>
      <c r="E198" s="73"/>
      <c r="F198" s="73"/>
      <c r="G198" s="73"/>
      <c r="H198" s="73"/>
      <c r="I198" s="73"/>
      <c r="J198" s="73"/>
      <c r="K198" s="73"/>
      <c r="L198" s="73"/>
      <c r="M198" s="73"/>
      <c r="N198" s="73"/>
      <c r="O198" s="73"/>
      <c r="P198" s="73"/>
    </row>
    <row r="199" spans="1:16" x14ac:dyDescent="0.25">
      <c r="A199" s="87"/>
      <c r="B199" s="73"/>
      <c r="C199" s="73"/>
      <c r="D199" s="73"/>
      <c r="E199" s="73"/>
      <c r="F199" s="73"/>
      <c r="G199" s="73"/>
      <c r="H199" s="73"/>
      <c r="I199" s="73"/>
      <c r="J199" s="73"/>
      <c r="K199" s="73"/>
      <c r="L199" s="73"/>
      <c r="M199" s="73"/>
      <c r="N199" s="73"/>
      <c r="O199" s="73"/>
      <c r="P199" s="73"/>
    </row>
    <row r="200" spans="1:16" x14ac:dyDescent="0.25">
      <c r="A200" s="87"/>
      <c r="B200" s="73"/>
      <c r="C200" s="73"/>
      <c r="D200" s="73"/>
      <c r="E200" s="73"/>
      <c r="F200" s="73"/>
      <c r="G200" s="73"/>
      <c r="H200" s="73"/>
      <c r="I200" s="73"/>
      <c r="J200" s="73"/>
      <c r="K200" s="73"/>
      <c r="L200" s="73"/>
      <c r="M200" s="73"/>
      <c r="N200" s="73"/>
      <c r="O200" s="73"/>
      <c r="P200" s="73"/>
    </row>
    <row r="201" spans="1:16" x14ac:dyDescent="0.25">
      <c r="A201" s="87"/>
      <c r="B201" s="73"/>
      <c r="C201" s="73"/>
      <c r="D201" s="73"/>
      <c r="E201" s="73"/>
      <c r="F201" s="73"/>
      <c r="G201" s="73"/>
      <c r="H201" s="73"/>
      <c r="I201" s="73"/>
      <c r="J201" s="73"/>
      <c r="K201" s="73"/>
      <c r="L201" s="73"/>
      <c r="M201" s="73"/>
      <c r="N201" s="73"/>
      <c r="O201" s="73"/>
      <c r="P201" s="73"/>
    </row>
    <row r="202" spans="1:16" x14ac:dyDescent="0.25">
      <c r="A202" s="87"/>
      <c r="B202" s="73"/>
      <c r="C202" s="73"/>
      <c r="D202" s="73"/>
      <c r="E202" s="73"/>
      <c r="F202" s="73"/>
      <c r="G202" s="73"/>
      <c r="H202" s="73"/>
      <c r="I202" s="73"/>
      <c r="J202" s="73"/>
      <c r="K202" s="73"/>
      <c r="L202" s="73"/>
      <c r="M202" s="73"/>
      <c r="N202" s="73"/>
      <c r="O202" s="73"/>
      <c r="P202" s="73"/>
    </row>
    <row r="203" spans="1:16" x14ac:dyDescent="0.25">
      <c r="A203" s="87"/>
      <c r="B203" s="73"/>
      <c r="C203" s="73"/>
      <c r="D203" s="73"/>
      <c r="E203" s="73"/>
      <c r="F203" s="73"/>
      <c r="G203" s="73"/>
      <c r="H203" s="73"/>
      <c r="I203" s="73"/>
      <c r="J203" s="73"/>
      <c r="K203" s="73"/>
      <c r="L203" s="73"/>
      <c r="M203" s="73"/>
      <c r="N203" s="73"/>
      <c r="O203" s="73"/>
      <c r="P203" s="73"/>
    </row>
    <row r="204" spans="1:16" x14ac:dyDescent="0.25">
      <c r="A204" s="87"/>
      <c r="B204" s="73"/>
      <c r="C204" s="73"/>
      <c r="D204" s="73"/>
      <c r="E204" s="73"/>
      <c r="F204" s="73"/>
      <c r="G204" s="73"/>
      <c r="H204" s="73"/>
      <c r="I204" s="73"/>
      <c r="J204" s="73"/>
      <c r="K204" s="73"/>
      <c r="L204" s="73"/>
      <c r="M204" s="73"/>
      <c r="N204" s="73"/>
      <c r="O204" s="73"/>
      <c r="P204" s="73"/>
    </row>
    <row r="205" spans="1:16" x14ac:dyDescent="0.25">
      <c r="A205" s="87"/>
      <c r="B205" s="73"/>
      <c r="C205" s="73"/>
      <c r="D205" s="73"/>
      <c r="E205" s="73"/>
      <c r="F205" s="73"/>
      <c r="G205" s="73"/>
      <c r="H205" s="73"/>
      <c r="I205" s="73"/>
      <c r="J205" s="73"/>
      <c r="K205" s="73"/>
      <c r="L205" s="73"/>
      <c r="M205" s="73"/>
      <c r="N205" s="73"/>
      <c r="O205" s="73"/>
      <c r="P205" s="73"/>
    </row>
    <row r="206" spans="1:16" x14ac:dyDescent="0.25">
      <c r="A206" s="87"/>
      <c r="B206" s="73"/>
      <c r="C206" s="73"/>
      <c r="D206" s="73"/>
      <c r="E206" s="73"/>
      <c r="F206" s="73"/>
      <c r="G206" s="73"/>
      <c r="H206" s="73"/>
      <c r="I206" s="73"/>
      <c r="J206" s="73"/>
      <c r="K206" s="73"/>
      <c r="L206" s="73"/>
      <c r="M206" s="73"/>
      <c r="N206" s="73"/>
      <c r="O206" s="73"/>
      <c r="P206" s="73"/>
    </row>
    <row r="207" spans="1:16" x14ac:dyDescent="0.25">
      <c r="A207" s="87"/>
      <c r="B207" s="73"/>
      <c r="C207" s="73"/>
      <c r="D207" s="73"/>
      <c r="E207" s="73"/>
      <c r="F207" s="73"/>
      <c r="G207" s="73"/>
      <c r="H207" s="73"/>
      <c r="I207" s="73"/>
      <c r="J207" s="73"/>
      <c r="K207" s="73"/>
      <c r="L207" s="73"/>
      <c r="M207" s="73"/>
      <c r="N207" s="73"/>
      <c r="O207" s="73"/>
      <c r="P207" s="73"/>
    </row>
    <row r="208" spans="1:16" x14ac:dyDescent="0.25">
      <c r="A208" s="87"/>
      <c r="B208" s="73"/>
      <c r="C208" s="73"/>
      <c r="D208" s="73"/>
      <c r="E208" s="73"/>
      <c r="F208" s="73"/>
      <c r="G208" s="73"/>
      <c r="H208" s="73"/>
      <c r="I208" s="73"/>
      <c r="J208" s="73"/>
      <c r="K208" s="73"/>
      <c r="L208" s="73"/>
      <c r="M208" s="73"/>
      <c r="N208" s="73"/>
      <c r="O208" s="73"/>
      <c r="P208" s="73"/>
    </row>
    <row r="209" spans="1:16" x14ac:dyDescent="0.25">
      <c r="A209" s="87"/>
      <c r="B209" s="73"/>
      <c r="C209" s="73"/>
      <c r="D209" s="73"/>
      <c r="E209" s="73"/>
      <c r="F209" s="73"/>
      <c r="G209" s="73"/>
      <c r="H209" s="73"/>
      <c r="I209" s="73"/>
      <c r="J209" s="73"/>
      <c r="K209" s="73"/>
      <c r="L209" s="73"/>
      <c r="M209" s="73"/>
      <c r="N209" s="73"/>
      <c r="O209" s="73"/>
      <c r="P209" s="73"/>
    </row>
    <row r="210" spans="1:16" x14ac:dyDescent="0.25">
      <c r="A210" s="87"/>
      <c r="B210" s="73"/>
      <c r="C210" s="73"/>
      <c r="D210" s="73"/>
      <c r="E210" s="73"/>
      <c r="F210" s="73"/>
      <c r="G210" s="73"/>
      <c r="H210" s="73"/>
      <c r="I210" s="73"/>
      <c r="J210" s="73"/>
      <c r="K210" s="73"/>
      <c r="L210" s="73"/>
      <c r="M210" s="73"/>
      <c r="N210" s="73"/>
      <c r="O210" s="73"/>
      <c r="P210" s="73"/>
    </row>
    <row r="211" spans="1:16" x14ac:dyDescent="0.25">
      <c r="A211" s="87"/>
      <c r="B211" s="73"/>
      <c r="C211" s="73"/>
      <c r="D211" s="73"/>
      <c r="E211" s="73"/>
      <c r="F211" s="73"/>
      <c r="G211" s="73"/>
      <c r="H211" s="73"/>
      <c r="I211" s="73"/>
      <c r="J211" s="73"/>
      <c r="K211" s="73"/>
      <c r="L211" s="73"/>
      <c r="M211" s="73"/>
      <c r="N211" s="73"/>
      <c r="O211" s="73"/>
      <c r="P211" s="73"/>
    </row>
    <row r="212" spans="1:16" x14ac:dyDescent="0.25">
      <c r="A212" s="87"/>
      <c r="B212" s="73"/>
      <c r="C212" s="73"/>
      <c r="D212" s="73"/>
      <c r="E212" s="73"/>
      <c r="F212" s="73"/>
      <c r="G212" s="73"/>
      <c r="H212" s="73"/>
      <c r="I212" s="73"/>
      <c r="J212" s="73"/>
      <c r="K212" s="73"/>
      <c r="L212" s="73"/>
      <c r="M212" s="73"/>
      <c r="N212" s="73"/>
      <c r="O212" s="73"/>
      <c r="P212" s="73"/>
    </row>
    <row r="213" spans="1:16" x14ac:dyDescent="0.25">
      <c r="A213" s="87"/>
      <c r="B213" s="73"/>
      <c r="C213" s="73"/>
      <c r="D213" s="73"/>
      <c r="E213" s="73"/>
      <c r="F213" s="73"/>
      <c r="G213" s="73"/>
      <c r="H213" s="73"/>
      <c r="I213" s="73"/>
      <c r="J213" s="73"/>
      <c r="K213" s="73"/>
      <c r="L213" s="73"/>
      <c r="M213" s="73"/>
      <c r="N213" s="73"/>
      <c r="O213" s="73"/>
      <c r="P213" s="73"/>
    </row>
    <row r="214" spans="1:16" x14ac:dyDescent="0.25">
      <c r="A214" s="87"/>
      <c r="B214" s="73"/>
      <c r="C214" s="73"/>
      <c r="D214" s="73"/>
      <c r="E214" s="73"/>
      <c r="F214" s="73"/>
      <c r="G214" s="73"/>
      <c r="H214" s="73"/>
      <c r="I214" s="73"/>
      <c r="J214" s="73"/>
      <c r="K214" s="73"/>
      <c r="L214" s="73"/>
      <c r="M214" s="73"/>
      <c r="N214" s="73"/>
      <c r="O214" s="73"/>
      <c r="P214" s="73"/>
    </row>
    <row r="215" spans="1:16" x14ac:dyDescent="0.25">
      <c r="A215" s="87"/>
      <c r="B215" s="73"/>
      <c r="C215" s="73"/>
      <c r="D215" s="73"/>
      <c r="E215" s="73"/>
      <c r="F215" s="73"/>
      <c r="G215" s="73"/>
      <c r="H215" s="73"/>
      <c r="I215" s="73"/>
      <c r="J215" s="73"/>
      <c r="K215" s="73"/>
      <c r="L215" s="73"/>
      <c r="M215" s="73"/>
      <c r="N215" s="73"/>
      <c r="O215" s="73"/>
      <c r="P215" s="73"/>
    </row>
    <row r="216" spans="1:16" x14ac:dyDescent="0.25">
      <c r="A216" s="87"/>
      <c r="B216" s="73"/>
      <c r="C216" s="73"/>
      <c r="D216" s="73"/>
      <c r="E216" s="73"/>
      <c r="F216" s="73"/>
      <c r="G216" s="73"/>
      <c r="H216" s="73"/>
      <c r="I216" s="73"/>
      <c r="J216" s="73"/>
      <c r="K216" s="73"/>
      <c r="L216" s="73"/>
      <c r="M216" s="73"/>
      <c r="N216" s="73"/>
      <c r="O216" s="73"/>
      <c r="P216" s="73"/>
    </row>
    <row r="217" spans="1:16" x14ac:dyDescent="0.25">
      <c r="A217" s="87"/>
      <c r="B217" s="73"/>
      <c r="C217" s="73"/>
      <c r="D217" s="73"/>
      <c r="E217" s="73"/>
      <c r="F217" s="73"/>
      <c r="G217" s="73"/>
      <c r="H217" s="73"/>
      <c r="I217" s="73"/>
      <c r="J217" s="73"/>
      <c r="K217" s="73"/>
      <c r="L217" s="73"/>
      <c r="M217" s="73"/>
      <c r="N217" s="73"/>
      <c r="O217" s="73"/>
      <c r="P217" s="73"/>
    </row>
    <row r="218" spans="1:16" x14ac:dyDescent="0.25">
      <c r="A218" s="87"/>
      <c r="B218" s="73"/>
      <c r="C218" s="73"/>
      <c r="D218" s="73"/>
      <c r="E218" s="73"/>
      <c r="F218" s="73"/>
      <c r="G218" s="73"/>
      <c r="H218" s="73"/>
      <c r="I218" s="73"/>
      <c r="J218" s="73"/>
      <c r="K218" s="73"/>
      <c r="L218" s="73"/>
      <c r="M218" s="73"/>
      <c r="N218" s="73"/>
      <c r="O218" s="73"/>
      <c r="P218" s="73"/>
    </row>
    <row r="219" spans="1:16" x14ac:dyDescent="0.25">
      <c r="A219" s="87"/>
      <c r="B219" s="73"/>
      <c r="C219" s="73"/>
      <c r="D219" s="73"/>
      <c r="E219" s="73"/>
      <c r="F219" s="73"/>
      <c r="G219" s="73"/>
      <c r="H219" s="73"/>
      <c r="I219" s="73"/>
      <c r="J219" s="73"/>
      <c r="K219" s="73"/>
      <c r="L219" s="73"/>
      <c r="M219" s="73"/>
      <c r="N219" s="73"/>
      <c r="O219" s="73"/>
      <c r="P219" s="73"/>
    </row>
    <row r="220" spans="1:16" x14ac:dyDescent="0.25">
      <c r="A220" s="87"/>
      <c r="B220" s="73"/>
      <c r="C220" s="73"/>
      <c r="D220" s="73"/>
      <c r="E220" s="73"/>
      <c r="F220" s="73"/>
      <c r="G220" s="73"/>
      <c r="H220" s="73"/>
      <c r="I220" s="73"/>
      <c r="J220" s="73"/>
      <c r="K220" s="73"/>
      <c r="L220" s="73"/>
      <c r="M220" s="73"/>
      <c r="N220" s="73"/>
      <c r="O220" s="73"/>
      <c r="P220" s="73"/>
    </row>
    <row r="221" spans="1:16" x14ac:dyDescent="0.25">
      <c r="A221" s="87"/>
      <c r="B221" s="73"/>
      <c r="C221" s="73"/>
      <c r="D221" s="73"/>
      <c r="E221" s="73"/>
      <c r="F221" s="73"/>
      <c r="G221" s="73"/>
      <c r="H221" s="73"/>
      <c r="I221" s="73"/>
      <c r="J221" s="73"/>
      <c r="K221" s="73"/>
      <c r="L221" s="73"/>
      <c r="M221" s="73"/>
      <c r="N221" s="73"/>
      <c r="O221" s="73"/>
      <c r="P221" s="73"/>
    </row>
    <row r="222" spans="1:16" x14ac:dyDescent="0.25">
      <c r="A222" s="87"/>
      <c r="B222" s="73"/>
      <c r="C222" s="73"/>
      <c r="D222" s="73"/>
      <c r="E222" s="73"/>
      <c r="F222" s="73"/>
      <c r="G222" s="73"/>
      <c r="H222" s="73"/>
      <c r="I222" s="73"/>
      <c r="J222" s="73"/>
      <c r="K222" s="73"/>
      <c r="L222" s="73"/>
      <c r="M222" s="73"/>
      <c r="N222" s="73"/>
      <c r="O222" s="73"/>
      <c r="P222" s="73"/>
    </row>
    <row r="223" spans="1:16" x14ac:dyDescent="0.25">
      <c r="A223" s="87"/>
      <c r="B223" s="73"/>
      <c r="C223" s="73"/>
      <c r="D223" s="73"/>
      <c r="E223" s="73"/>
      <c r="F223" s="73"/>
      <c r="G223" s="73"/>
      <c r="H223" s="73"/>
      <c r="I223" s="73"/>
      <c r="J223" s="73"/>
      <c r="K223" s="73"/>
      <c r="L223" s="73"/>
      <c r="M223" s="73"/>
      <c r="N223" s="73"/>
      <c r="O223" s="73"/>
      <c r="P223" s="73"/>
    </row>
    <row r="224" spans="1:16" ht="15.6" x14ac:dyDescent="0.3">
      <c r="A224" s="88"/>
      <c r="B224" s="73"/>
      <c r="C224" s="73"/>
      <c r="D224" s="73"/>
      <c r="E224" s="73"/>
      <c r="F224" s="73"/>
      <c r="G224" s="73"/>
      <c r="H224" s="73"/>
      <c r="I224" s="73"/>
      <c r="J224" s="73"/>
      <c r="K224" s="73"/>
      <c r="L224" s="73"/>
      <c r="M224" s="73"/>
      <c r="N224" s="73"/>
      <c r="O224" s="73"/>
      <c r="P224" s="73"/>
    </row>
    <row r="225" spans="1:16" ht="15.6" x14ac:dyDescent="0.3">
      <c r="A225" s="88"/>
      <c r="B225" s="73"/>
      <c r="C225" s="73"/>
      <c r="D225" s="73"/>
      <c r="E225" s="73"/>
      <c r="F225" s="73"/>
      <c r="G225" s="73"/>
      <c r="H225" s="73"/>
      <c r="I225" s="73"/>
      <c r="J225" s="73"/>
      <c r="K225" s="73"/>
      <c r="L225" s="73"/>
      <c r="M225" s="73"/>
      <c r="N225" s="73"/>
      <c r="O225" s="73"/>
      <c r="P225" s="73"/>
    </row>
    <row r="226" spans="1:16" ht="15.6" x14ac:dyDescent="0.3">
      <c r="A226" s="88"/>
      <c r="B226" s="78"/>
      <c r="C226" s="79"/>
      <c r="D226" s="80"/>
      <c r="E226" s="80"/>
      <c r="F226" s="80"/>
      <c r="G226" s="80"/>
      <c r="H226" s="80"/>
      <c r="I226" s="81"/>
      <c r="J226" s="82"/>
      <c r="K226" s="83"/>
      <c r="L226" s="73"/>
      <c r="M226" s="73"/>
      <c r="N226" s="73"/>
      <c r="O226" s="84"/>
      <c r="P226" s="73"/>
    </row>
    <row r="227" spans="1:16" ht="15.6" x14ac:dyDescent="0.3">
      <c r="A227" s="87"/>
      <c r="B227" s="78"/>
      <c r="C227" s="79"/>
      <c r="D227" s="80"/>
      <c r="E227" s="80"/>
      <c r="F227" s="80"/>
      <c r="G227" s="80"/>
      <c r="H227" s="80"/>
      <c r="I227" s="81"/>
      <c r="J227" s="82"/>
      <c r="K227" s="83"/>
      <c r="L227" s="73"/>
      <c r="M227" s="73"/>
      <c r="N227" s="73"/>
      <c r="O227" s="84"/>
      <c r="P227" s="73"/>
    </row>
    <row r="228" spans="1:16" ht="15.6" x14ac:dyDescent="0.3">
      <c r="A228" s="88"/>
      <c r="B228" s="78"/>
      <c r="C228" s="79"/>
      <c r="D228" s="80"/>
      <c r="E228" s="80"/>
      <c r="F228" s="80"/>
      <c r="G228" s="80"/>
      <c r="H228" s="80"/>
      <c r="I228" s="81"/>
      <c r="J228" s="82"/>
      <c r="K228" s="83"/>
      <c r="L228" s="73"/>
      <c r="M228" s="73"/>
      <c r="N228" s="73"/>
      <c r="O228" s="84"/>
      <c r="P228" s="73"/>
    </row>
    <row r="229" spans="1:16" ht="15.6" x14ac:dyDescent="0.3">
      <c r="A229" s="88"/>
      <c r="B229" s="73"/>
      <c r="C229" s="73"/>
      <c r="D229" s="73"/>
      <c r="E229" s="73"/>
      <c r="F229" s="73"/>
      <c r="G229" s="73"/>
      <c r="H229" s="73"/>
      <c r="I229" s="73"/>
      <c r="J229" s="73"/>
      <c r="K229" s="73"/>
      <c r="L229" s="73"/>
      <c r="M229" s="73"/>
      <c r="N229" s="73"/>
      <c r="O229" s="73"/>
      <c r="P229" s="73"/>
    </row>
    <row r="230" spans="1:16" ht="15.6" x14ac:dyDescent="0.3">
      <c r="A230" s="88"/>
      <c r="B230" s="78"/>
      <c r="C230" s="79"/>
      <c r="D230" s="80"/>
      <c r="E230" s="80"/>
      <c r="F230" s="80"/>
      <c r="G230" s="80"/>
      <c r="H230" s="80"/>
      <c r="I230" s="81"/>
      <c r="J230" s="82"/>
      <c r="K230" s="83"/>
      <c r="L230" s="73"/>
      <c r="M230" s="73"/>
      <c r="N230" s="73"/>
      <c r="O230" s="84"/>
      <c r="P230" s="73"/>
    </row>
    <row r="231" spans="1:16" ht="15.6" x14ac:dyDescent="0.3">
      <c r="A231" s="88"/>
      <c r="B231" s="78"/>
      <c r="C231" s="79"/>
      <c r="D231" s="80"/>
      <c r="E231" s="80"/>
      <c r="F231" s="80"/>
      <c r="G231" s="80"/>
      <c r="H231" s="80"/>
      <c r="I231" s="81"/>
      <c r="J231" s="82"/>
      <c r="K231" s="83"/>
      <c r="L231" s="73"/>
      <c r="M231" s="73"/>
      <c r="N231" s="73"/>
      <c r="O231" s="84"/>
      <c r="P231" s="73"/>
    </row>
    <row r="232" spans="1:16" ht="15.6" x14ac:dyDescent="0.3">
      <c r="A232" s="88"/>
      <c r="B232" s="78"/>
      <c r="C232" s="79"/>
      <c r="D232" s="80"/>
      <c r="E232" s="80"/>
      <c r="F232" s="80"/>
      <c r="G232" s="80"/>
      <c r="H232" s="80"/>
      <c r="I232" s="81"/>
      <c r="J232" s="82"/>
      <c r="K232" s="83"/>
      <c r="L232" s="73"/>
      <c r="M232" s="73"/>
      <c r="N232" s="73"/>
      <c r="O232" s="84"/>
      <c r="P232" s="73"/>
    </row>
    <row r="233" spans="1:16" ht="15.6" x14ac:dyDescent="0.3">
      <c r="A233" s="88"/>
      <c r="B233" s="78"/>
      <c r="C233" s="79"/>
      <c r="D233" s="80"/>
      <c r="E233" s="80"/>
      <c r="F233" s="80"/>
      <c r="G233" s="80"/>
      <c r="H233" s="80"/>
      <c r="I233" s="81"/>
      <c r="J233" s="82"/>
      <c r="K233" s="83"/>
      <c r="L233" s="73"/>
      <c r="M233" s="73"/>
      <c r="N233" s="73"/>
      <c r="O233" s="84"/>
      <c r="P233" s="73"/>
    </row>
  </sheetData>
  <autoFilter ref="B4:B178"/>
  <mergeCells count="31">
    <mergeCell ref="K10:N10"/>
    <mergeCell ref="B174:N174"/>
    <mergeCell ref="B175:N175"/>
    <mergeCell ref="B181:N181"/>
    <mergeCell ref="B177:N177"/>
    <mergeCell ref="B179:N179"/>
    <mergeCell ref="B180:N180"/>
    <mergeCell ref="B178:P178"/>
    <mergeCell ref="A5:N5"/>
    <mergeCell ref="A6:N6"/>
    <mergeCell ref="A7:N7"/>
    <mergeCell ref="H9:J9"/>
    <mergeCell ref="K9:M9"/>
    <mergeCell ref="B171:N171"/>
    <mergeCell ref="B172:N172"/>
    <mergeCell ref="A134:B134"/>
    <mergeCell ref="A168:M168"/>
    <mergeCell ref="B173:P173"/>
    <mergeCell ref="B176:P176"/>
    <mergeCell ref="F11:F12"/>
    <mergeCell ref="G11:G12"/>
    <mergeCell ref="C11:C12"/>
    <mergeCell ref="A11:A12"/>
    <mergeCell ref="B11:B12"/>
    <mergeCell ref="D11:D12"/>
    <mergeCell ref="H11:J11"/>
    <mergeCell ref="K11:M11"/>
    <mergeCell ref="A13:N13"/>
    <mergeCell ref="E11:E12"/>
    <mergeCell ref="A14:B14"/>
    <mergeCell ref="A110:B110"/>
  </mergeCells>
  <pageMargins left="0" right="0" top="0" bottom="0" header="0" footer="0"/>
  <pageSetup paperSize="8" scale="51" fitToHeight="3"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Корпус 1-3 (2)</vt:lpstr>
      <vt:lpstr>'Корпус 1-3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2020-10-30T13:46:54Z</cp:lastPrinted>
  <dcterms:created xsi:type="dcterms:W3CDTF">2020-10-13T07:57:23Z</dcterms:created>
  <dcterms:modified xsi:type="dcterms:W3CDTF">2020-12-07T14:32:09Z</dcterms:modified>
</cp:coreProperties>
</file>